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5910" tabRatio="752" firstSheet="2" activeTab="2"/>
  </bookViews>
  <sheets>
    <sheet name="Distribucion Diciembre" sheetId="1" state="hidden" r:id="rId1"/>
    <sheet name="Diciembre Gastos  (2)" sheetId="2" state="hidden" r:id="rId2"/>
    <sheet name="FEBRERO 2022 form ingresos" sheetId="3" r:id="rId3"/>
  </sheets>
  <definedNames>
    <definedName name="_xlnm.Print_Area" localSheetId="1">'Diciembre Gastos  (2)'!$A$1:$I$86</definedName>
    <definedName name="_xlnm.Print_Area" localSheetId="0">'Distribucion Diciembre'!$A$1:$F$148</definedName>
    <definedName name="_xlnm.Print_Area" localSheetId="2">'FEBRERO 2022 form ingresos'!$B$1:$N$60</definedName>
  </definedNames>
  <calcPr fullCalcOnLoad="1"/>
</workbook>
</file>

<file path=xl/sharedStrings.xml><?xml version="1.0" encoding="utf-8"?>
<sst xmlns="http://schemas.openxmlformats.org/spreadsheetml/2006/main" count="515" uniqueCount="461">
  <si>
    <t>COMISION ADMINISTRATIVA AEROPORTUARIA</t>
  </si>
  <si>
    <t>Departamento Aeroportuario</t>
  </si>
  <si>
    <t>INFORME MENSUAL DE INGRESOS</t>
  </si>
  <si>
    <t>Form. No.1</t>
  </si>
  <si>
    <t>Institución  :  Comisión Administrativa Aeroportuaria</t>
  </si>
  <si>
    <t>FUENTE</t>
  </si>
  <si>
    <t>FONDO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</si>
  <si>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</si>
  <si>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</si>
  <si>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</si>
  <si>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</si>
  <si>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</si>
  <si>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</si>
  <si>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</si>
  <si>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</si>
  <si>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</si>
  <si>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</si>
  <si>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</si>
  <si>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</si>
  <si>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</si>
  <si>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</si>
  <si>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</si>
  <si>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INGRESOS DIVERSOS</t>
  </si>
  <si>
    <t>Misceláneos</t>
  </si>
  <si>
    <t>TOTAL DE INGRESOS</t>
  </si>
  <si>
    <t>FUENTES DE FINANCIAMIENTO</t>
  </si>
  <si>
    <t>NA</t>
  </si>
  <si>
    <t>TOTAL GENERAL</t>
  </si>
  <si>
    <t xml:space="preserve"> </t>
  </si>
  <si>
    <t>DEPARTAMENTO AEROPORTUARIO</t>
  </si>
  <si>
    <t>Tipo</t>
  </si>
  <si>
    <t>Objeto</t>
  </si>
  <si>
    <t>Cuenta</t>
  </si>
  <si>
    <t>Sub-Cuenta</t>
  </si>
  <si>
    <t xml:space="preserve">         SERVICIOS PERSONALES</t>
  </si>
  <si>
    <t>Sueldos fijos</t>
  </si>
  <si>
    <t xml:space="preserve">Sueldos personal contratado y/o igualado </t>
  </si>
  <si>
    <t>Sueldo anual No. 13</t>
  </si>
  <si>
    <t>Prestación laboral por desvinculación</t>
  </si>
  <si>
    <t>Proporción de vacaciones no disfrutadas</t>
  </si>
  <si>
    <t>Compensación por gastos de alimentacion</t>
  </si>
  <si>
    <t>Primas de transporte</t>
  </si>
  <si>
    <t>Compensaciones especiales</t>
  </si>
  <si>
    <t>Dietas en el pais</t>
  </si>
  <si>
    <t>Gastos de representación en el pais</t>
  </si>
  <si>
    <t>Contribuciones al seguro de salud</t>
  </si>
  <si>
    <t>Contribuciones al seguro de pensiones</t>
  </si>
  <si>
    <t>Contribuciones al seguro de riesgo laboral</t>
  </si>
  <si>
    <t xml:space="preserve">      SERVICIOS NO PERSONALES</t>
  </si>
  <si>
    <t>Servicio telefonico de larga distancia</t>
  </si>
  <si>
    <t>Telefono local</t>
  </si>
  <si>
    <t>Telefax y correo</t>
  </si>
  <si>
    <t>Servicio de internet y television por cable</t>
  </si>
  <si>
    <t>Energía eléctrica</t>
  </si>
  <si>
    <t>Agua</t>
  </si>
  <si>
    <t>Recolección de recíduos sólidos</t>
  </si>
  <si>
    <t>Publicidad y propaganda</t>
  </si>
  <si>
    <t>Impresión y encuadernación</t>
  </si>
  <si>
    <t>Viáticos fuera del pais</t>
  </si>
  <si>
    <t>Fletes</t>
  </si>
  <si>
    <t>Alquileres y rentas de edificios y locales</t>
  </si>
  <si>
    <t>Alquileres de maquinarias y equipos</t>
  </si>
  <si>
    <t>Alquileres de equipos de transp., tracción y elevac.</t>
  </si>
  <si>
    <t>Seguro de bienes muebles</t>
  </si>
  <si>
    <t>Seguros de personas</t>
  </si>
  <si>
    <t>Obras menores en edificaciones</t>
  </si>
  <si>
    <t>Mantenim. y repar. de equipo de oficna y muebles</t>
  </si>
  <si>
    <t>Manten y repar de equipo de transp, tracción y elevación</t>
  </si>
  <si>
    <t>Gastos judiciales</t>
  </si>
  <si>
    <t>Comisiones y gastos bancarios</t>
  </si>
  <si>
    <t>Servicios de capacitación</t>
  </si>
  <si>
    <t>Impuestos</t>
  </si>
  <si>
    <t>Intereses de instituciones financieras</t>
  </si>
  <si>
    <t>Otros gastos oper. de instituc. empresariales</t>
  </si>
  <si>
    <t xml:space="preserve">     MATERIALES Y SUMINISTROS</t>
  </si>
  <si>
    <t>Alimentos y bebidas para personas</t>
  </si>
  <si>
    <t>Prendas de vestir</t>
  </si>
  <si>
    <t>Libros, revistas y periódicos</t>
  </si>
  <si>
    <t>Productos médicos para uso humano</t>
  </si>
  <si>
    <t>Gasolina</t>
  </si>
  <si>
    <t>Material de limpieza</t>
  </si>
  <si>
    <t>Útiles de escritorio, oficina y enseñanza</t>
  </si>
  <si>
    <t xml:space="preserve">       ACTIVOS NO FINANCIEROS</t>
  </si>
  <si>
    <t>Muebles de alojamiento, excepto de of. y estant.</t>
  </si>
  <si>
    <t>Equipos de cómputo</t>
  </si>
  <si>
    <t>Electrodomésticos</t>
  </si>
  <si>
    <t>Automoviles y camiones</t>
  </si>
  <si>
    <t>Equipo de comun., telecomunic. y señalamiento</t>
  </si>
  <si>
    <t>Equipos de gener. eléct., aparatos y accesorios eléct.</t>
  </si>
  <si>
    <t>Programas de informática</t>
  </si>
  <si>
    <t>Equipo de seguridad</t>
  </si>
  <si>
    <t>Obras para edificación no residencial</t>
  </si>
  <si>
    <t>Infraestructura marítima y aérea</t>
  </si>
  <si>
    <t>TOTAL DE GASTOS</t>
  </si>
  <si>
    <t>Otros equipos</t>
  </si>
  <si>
    <t>Ayudas y donac. programadas a hogares y personas</t>
  </si>
  <si>
    <t>TRANSFERENCIA DE CAPITAL</t>
  </si>
  <si>
    <t>Aportaciones de Capital al Poder Ejecutivo</t>
  </si>
  <si>
    <t>99</t>
  </si>
  <si>
    <t>Auxiliar</t>
  </si>
  <si>
    <t>Otros servicios tecnicos profesionales</t>
  </si>
  <si>
    <t>TRANSFERENCIAS CORRIENTES</t>
  </si>
  <si>
    <t>Transferencias corrientes a asociaciones s/f de lucro</t>
  </si>
  <si>
    <t>Lic. Marino Collante Gomez</t>
  </si>
  <si>
    <t>Director Ejecutivo</t>
  </si>
  <si>
    <t>Otros Alquileres</t>
  </si>
  <si>
    <t>Mantenimiento y reparacion de Maq. Y Equipos</t>
  </si>
  <si>
    <t xml:space="preserve">Pensiones y Jubilaciones </t>
  </si>
  <si>
    <t>Mobiliario y Equipo de Oficina</t>
  </si>
  <si>
    <t>Lic. Hansel Grullon Schnirpel</t>
  </si>
  <si>
    <t>DEVENGADO Y PAGADO</t>
  </si>
  <si>
    <t>Enc. de Presupuesto</t>
  </si>
  <si>
    <t>DENOMINACION Y CATEGORIA PROGRAMATICA</t>
  </si>
  <si>
    <r>
      <t>RESUMEN DEL GASTO</t>
    </r>
    <r>
      <rPr>
        <b/>
        <sz val="14"/>
        <color indexed="60"/>
        <rFont val="Calibri"/>
        <family val="2"/>
      </rPr>
      <t xml:space="preserve">  PROGRAMAS 11 (Act. 01 y 02)     98 (Act. 00) Y 99 (Act. 00)</t>
    </r>
  </si>
  <si>
    <t xml:space="preserve"> DEPARTAMENTO AEROPORTUARIO </t>
  </si>
  <si>
    <t>Grupo 6</t>
  </si>
  <si>
    <t>Grupo 7</t>
  </si>
  <si>
    <t xml:space="preserve"> Según reporte enviado a DIGEPRESS </t>
  </si>
  <si>
    <t>Inversiones</t>
  </si>
  <si>
    <t>Const en Proceso</t>
  </si>
  <si>
    <t>Amortización</t>
  </si>
  <si>
    <t>INGRESOS</t>
  </si>
  <si>
    <t>Depreciación</t>
  </si>
  <si>
    <t>Ctas. Digepres</t>
  </si>
  <si>
    <t>Ctas. Mayor</t>
  </si>
  <si>
    <t>Denominación</t>
  </si>
  <si>
    <t>Total</t>
  </si>
  <si>
    <t xml:space="preserve"> 5-2</t>
  </si>
  <si>
    <t xml:space="preserve"> 4-1-01/05</t>
  </si>
  <si>
    <t>Venta de Servicios del Estado</t>
  </si>
  <si>
    <t xml:space="preserve"> 5-3</t>
  </si>
  <si>
    <t xml:space="preserve"> 4-1-11</t>
  </si>
  <si>
    <t>Renta de la Propiedad</t>
  </si>
  <si>
    <t xml:space="preserve"> 5-9</t>
  </si>
  <si>
    <t xml:space="preserve"> 4-3</t>
  </si>
  <si>
    <t>Ingresos Diversos</t>
  </si>
  <si>
    <t>Dif. Gasto</t>
  </si>
  <si>
    <t>Sub-total</t>
  </si>
  <si>
    <t xml:space="preserve"> 7-4-1</t>
  </si>
  <si>
    <t>Aumento o Disminución de caja y bancos</t>
  </si>
  <si>
    <t>RESUMEN DEL GASTO</t>
  </si>
  <si>
    <t xml:space="preserve"> 1-1-1</t>
  </si>
  <si>
    <t xml:space="preserve"> 6-1-01, menos     6-1-01-36</t>
  </si>
  <si>
    <t>Sueldos Fijos</t>
  </si>
  <si>
    <t>Sueldos Fijos Mensual menos Sueldos Plan Pension</t>
  </si>
  <si>
    <t>1-2-1</t>
  </si>
  <si>
    <t>6-1-31</t>
  </si>
  <si>
    <t>Sueldo Personal Contratado</t>
  </si>
  <si>
    <t xml:space="preserve"> 1-3-2</t>
  </si>
  <si>
    <t xml:space="preserve"> 6-1-02</t>
  </si>
  <si>
    <t>Compensación de gastos por alimentación</t>
  </si>
  <si>
    <t>Compensacion Economica</t>
  </si>
  <si>
    <t xml:space="preserve"> 1-3-4</t>
  </si>
  <si>
    <t xml:space="preserve"> 6-1-03</t>
  </si>
  <si>
    <t>Compensacion Vehiculo</t>
  </si>
  <si>
    <t xml:space="preserve"> 1-3-6</t>
  </si>
  <si>
    <t xml:space="preserve"> 6-2-18, 6-5-01-53</t>
  </si>
  <si>
    <t>Servicios Prestados</t>
  </si>
  <si>
    <t>Servicios Prestados mas Campamento Verano</t>
  </si>
  <si>
    <t xml:space="preserve"> 1-5-1</t>
  </si>
  <si>
    <t xml:space="preserve"> 6-2-19, 6-2-38</t>
  </si>
  <si>
    <t>Honorarios profesionales y técnicos</t>
  </si>
  <si>
    <t xml:space="preserve"> 1-6-1</t>
  </si>
  <si>
    <t xml:space="preserve"> 6-1-06 y 6-3-04</t>
  </si>
  <si>
    <t>Dietas en el país</t>
  </si>
  <si>
    <t>Dietas mas Dietas Comision Aeroportuaria</t>
  </si>
  <si>
    <t xml:space="preserve"> 1-6-2</t>
  </si>
  <si>
    <t xml:space="preserve"> 6-1-19</t>
  </si>
  <si>
    <t>Gastos de representación</t>
  </si>
  <si>
    <t xml:space="preserve"> 1-8-1</t>
  </si>
  <si>
    <t xml:space="preserve"> 6-1-07 menos pens.6-1-07-36</t>
  </si>
  <si>
    <t>Regalía pascual</t>
  </si>
  <si>
    <t>Salario Navideño (Provision) menos Salario Navideño Plan Pension</t>
  </si>
  <si>
    <t xml:space="preserve"> 1-8-2</t>
  </si>
  <si>
    <t xml:space="preserve"> 6-3-10-02</t>
  </si>
  <si>
    <t>Bonificaciones</t>
  </si>
  <si>
    <t xml:space="preserve"> 1-8-3</t>
  </si>
  <si>
    <t xml:space="preserve"> 6-1-08 </t>
  </si>
  <si>
    <t>Prestaciones laborales</t>
  </si>
  <si>
    <t>Preaviso y Cesantia</t>
  </si>
  <si>
    <t xml:space="preserve"> 1-8-4</t>
  </si>
  <si>
    <t xml:space="preserve"> 6-1-04,6-1-33</t>
  </si>
  <si>
    <t>Pago de vacaciones</t>
  </si>
  <si>
    <t>Vacaciones mas Bono Vacacional</t>
  </si>
  <si>
    <t>1-3-8</t>
  </si>
  <si>
    <t>6-1-09</t>
  </si>
  <si>
    <t>Sueldo 14 (Incentivos)</t>
  </si>
  <si>
    <t>Incentivos</t>
  </si>
  <si>
    <t xml:space="preserve"> 1-9-1</t>
  </si>
  <si>
    <t xml:space="preserve"> 6-1-21</t>
  </si>
  <si>
    <t>Contrib. seguro de salud y riesgo laboral     0.028346</t>
  </si>
  <si>
    <t>Seguridad de Riesgos Laborales</t>
  </si>
  <si>
    <t xml:space="preserve"> 1-9-2</t>
  </si>
  <si>
    <t xml:space="preserve"> 6-1-15</t>
  </si>
  <si>
    <t>Contribución al seguro de pensiones          0.028289</t>
  </si>
  <si>
    <t xml:space="preserve"> AFP (Aporte Plan de Pensiones)</t>
  </si>
  <si>
    <t xml:space="preserve"> 1-9-3</t>
  </si>
  <si>
    <t xml:space="preserve"> 6-1-16</t>
  </si>
  <si>
    <t>Familiar Salud (SFS)</t>
  </si>
  <si>
    <t>SFS (Aportes Seguro Familiar de Salud)</t>
  </si>
  <si>
    <t>Total Servicios Personales</t>
  </si>
  <si>
    <t>2-1-2</t>
  </si>
  <si>
    <t>6-2-44-02/6-2-45-02</t>
  </si>
  <si>
    <t>Servicio Telefónico de Larga Distancia</t>
  </si>
  <si>
    <t>Telefono Fijo Llmadas Internacionales mas Telefonos Moviles Llamadas Internacional</t>
  </si>
  <si>
    <t xml:space="preserve"> 2-1-3</t>
  </si>
  <si>
    <t>6-2-44-01/6-2-45-01</t>
  </si>
  <si>
    <t>Teléfono Fijo</t>
  </si>
  <si>
    <t>Telefonos Fijos Llamadas Locales mas Telefonos Moviles Llamadas Locales</t>
  </si>
  <si>
    <t xml:space="preserve"> 2-1-4</t>
  </si>
  <si>
    <t xml:space="preserve"> 6-2-06</t>
  </si>
  <si>
    <t>Correos</t>
  </si>
  <si>
    <t>2-1-5</t>
  </si>
  <si>
    <t>6-2-46</t>
  </si>
  <si>
    <t>Internet y Televisión por Cable</t>
  </si>
  <si>
    <t xml:space="preserve"> 6-2-49</t>
  </si>
  <si>
    <t>Gastos de  Comunicación</t>
  </si>
  <si>
    <t xml:space="preserve"> 2-2-1</t>
  </si>
  <si>
    <t xml:space="preserve"> 6-2-03</t>
  </si>
  <si>
    <t>Electricidad</t>
  </si>
  <si>
    <t>Energia Electrica</t>
  </si>
  <si>
    <t xml:space="preserve"> 2-2-2</t>
  </si>
  <si>
    <t xml:space="preserve"> 6-2-05</t>
  </si>
  <si>
    <t>caasd</t>
  </si>
  <si>
    <t xml:space="preserve"> 2-2-4</t>
  </si>
  <si>
    <t xml:space="preserve"> 6-2-07</t>
  </si>
  <si>
    <t>Residuos sólidos</t>
  </si>
  <si>
    <t>Basura</t>
  </si>
  <si>
    <t>6-2-19</t>
  </si>
  <si>
    <t>Honorarios Profesionales</t>
  </si>
  <si>
    <t xml:space="preserve"> 2-3-1</t>
  </si>
  <si>
    <t xml:space="preserve"> 6-2-20</t>
  </si>
  <si>
    <t xml:space="preserve"> 2-3-2</t>
  </si>
  <si>
    <t>Impresos y ateriales de Oficina</t>
  </si>
  <si>
    <t xml:space="preserve"> 2-4-2</t>
  </si>
  <si>
    <t xml:space="preserve"> 6-1-23</t>
  </si>
  <si>
    <t>Viáticos fuera del país</t>
  </si>
  <si>
    <t xml:space="preserve"> 2-5-2</t>
  </si>
  <si>
    <t xml:space="preserve"> 6-2-11 y 6-2-36-18</t>
  </si>
  <si>
    <t xml:space="preserve">Transporte Fletes y Acarreos mas </t>
  </si>
  <si>
    <t xml:space="preserve"> 2-6-1</t>
  </si>
  <si>
    <t xml:space="preserve"> 6-2-02 y 6-3-25</t>
  </si>
  <si>
    <t>Edificios y locales</t>
  </si>
  <si>
    <t>Alquiler de Edificio</t>
  </si>
  <si>
    <t xml:space="preserve"> 2-2-5-3</t>
  </si>
  <si>
    <t>6-2-37 y 6-2-52-34, 6-5-01-63,6-2-52,6-2-55</t>
  </si>
  <si>
    <t>Alquiler de equipo</t>
  </si>
  <si>
    <t xml:space="preserve"> 6-2-21</t>
  </si>
  <si>
    <t>Alquiler de Vehículos</t>
  </si>
  <si>
    <t xml:space="preserve"> 2-2-5-8</t>
  </si>
  <si>
    <t xml:space="preserve"> 2-6-4</t>
  </si>
  <si>
    <t xml:space="preserve">  6-2-16 y 6-5-01-61</t>
  </si>
  <si>
    <t>Mant .Equipos de transporte, tracción y elevación</t>
  </si>
  <si>
    <t>Manteniminetos de Vehiculos</t>
  </si>
  <si>
    <t xml:space="preserve"> 2-7-2</t>
  </si>
  <si>
    <t>Seguro de bienes muebles, Vehiculos</t>
  </si>
  <si>
    <t>Seguro de Vehiculo</t>
  </si>
  <si>
    <t xml:space="preserve"> 2-7-3</t>
  </si>
  <si>
    <t>Seguro de personas</t>
  </si>
  <si>
    <t>Seguro de Salud</t>
  </si>
  <si>
    <t xml:space="preserve"> 2-8-1</t>
  </si>
  <si>
    <t>Obras menores (mant edif)</t>
  </si>
  <si>
    <t>Mantenimientos de Oficina, Mantenimineto de Aerop. Y Aerodromo, Otros Gastos</t>
  </si>
  <si>
    <t>2-2-7-2-04</t>
  </si>
  <si>
    <t>Manteniminetos de Mobiliarios</t>
  </si>
  <si>
    <t xml:space="preserve"> 2-8-2</t>
  </si>
  <si>
    <t>Mant. Y Repar.Maquinarias y equipos</t>
  </si>
  <si>
    <t>Mantenimientos de Equipos</t>
  </si>
  <si>
    <t xml:space="preserve"> 2-9-1</t>
  </si>
  <si>
    <t xml:space="preserve"> 6-2-30</t>
  </si>
  <si>
    <t>Gastos Legales</t>
  </si>
  <si>
    <t xml:space="preserve"> 2-9-2</t>
  </si>
  <si>
    <t xml:space="preserve"> 7-5</t>
  </si>
  <si>
    <t>Comisiones Bancarias</t>
  </si>
  <si>
    <t xml:space="preserve"> 2-9-6</t>
  </si>
  <si>
    <t>Servicios técnicos y profesionales (Capacitacion)</t>
  </si>
  <si>
    <t xml:space="preserve">Servicios Tecnicos y Profesionales, Capacitacion al Personal, </t>
  </si>
  <si>
    <t xml:space="preserve"> 2-9-7</t>
  </si>
  <si>
    <t>6-2-47</t>
  </si>
  <si>
    <t>Impuestos, Derechos y Tasas</t>
  </si>
  <si>
    <t xml:space="preserve"> 2-9-8</t>
  </si>
  <si>
    <t>6-3-27,7-12,6-3-06</t>
  </si>
  <si>
    <t>Intereses Instituciones Financieras</t>
  </si>
  <si>
    <t xml:space="preserve"> 2-9-9</t>
  </si>
  <si>
    <t>Otros servicios no personales</t>
  </si>
  <si>
    <t>Total Servicios No Personales</t>
  </si>
  <si>
    <t xml:space="preserve"> 3-1-1</t>
  </si>
  <si>
    <t xml:space="preserve"> 6-1-11, 6-2-36-02</t>
  </si>
  <si>
    <t>Refrigerios mas Refrigerios Salon Emabajador</t>
  </si>
  <si>
    <t xml:space="preserve"> 3-2-3</t>
  </si>
  <si>
    <t xml:space="preserve"> 6-1-12</t>
  </si>
  <si>
    <t>Uniformes</t>
  </si>
  <si>
    <t xml:space="preserve"> 3-3-4</t>
  </si>
  <si>
    <t xml:space="preserve"> 6-2-29</t>
  </si>
  <si>
    <t>Suscripciones y Cuotas</t>
  </si>
  <si>
    <t xml:space="preserve"> 3-4-1</t>
  </si>
  <si>
    <t xml:space="preserve"> 6-2-09, 6-2-36-16,6-2-10</t>
  </si>
  <si>
    <t>Combustibles y lubricantes</t>
  </si>
  <si>
    <t>Combustibles y Lubricantes mas Combustibles Salon Emabajador</t>
  </si>
  <si>
    <t xml:space="preserve"> 3-4-2</t>
  </si>
  <si>
    <t xml:space="preserve"> 6-2-38</t>
  </si>
  <si>
    <t>Productos químicos y conexos</t>
  </si>
  <si>
    <t xml:space="preserve"> 3-4-3</t>
  </si>
  <si>
    <t xml:space="preserve"> 6-1-22, 6-2-36-13</t>
  </si>
  <si>
    <t>Prod. farmacéuticos y conexos</t>
  </si>
  <si>
    <t xml:space="preserve"> 3-9-1</t>
  </si>
  <si>
    <t xml:space="preserve"> 6-2-08, 6-2-36-09</t>
  </si>
  <si>
    <t>Limpieza y Materiales de Limpieza mas Limp. Y Mat. Salon Emb.</t>
  </si>
  <si>
    <t xml:space="preserve"> 3-9-2</t>
  </si>
  <si>
    <t>6-2-48, 6-2-36-21</t>
  </si>
  <si>
    <t>Utiles escritorio, ofic. y enseñanza</t>
  </si>
  <si>
    <t>Material Gastable de Oficina mas Mat. Gast. Salon Emb.</t>
  </si>
  <si>
    <t>Materiales y Suministros</t>
  </si>
  <si>
    <t xml:space="preserve"> 4-1-1</t>
  </si>
  <si>
    <t xml:space="preserve"> 6-1-01-36 y 6-1-07-36</t>
  </si>
  <si>
    <t>Pensiones y jubilaciones</t>
  </si>
  <si>
    <t>Sueldos Plan Pension mas Salario Navideño Plan Pension</t>
  </si>
  <si>
    <t xml:space="preserve"> 4-1-2</t>
  </si>
  <si>
    <t>Indemnizacion Laboral</t>
  </si>
  <si>
    <t xml:space="preserve"> 4-2-1</t>
  </si>
  <si>
    <t xml:space="preserve"> 7-6, 6-3-03</t>
  </si>
  <si>
    <t>Ayuda y donaciones a personas</t>
  </si>
  <si>
    <t>Ayuda y Donaciones a Personas mas Ayuda Social</t>
  </si>
  <si>
    <t xml:space="preserve"> 4-2-4</t>
  </si>
  <si>
    <t>Becas y viajes de estudio</t>
  </si>
  <si>
    <t xml:space="preserve"> 4-2-6</t>
  </si>
  <si>
    <t xml:space="preserve"> 7-7</t>
  </si>
  <si>
    <t>Transf. Ctes. a Instituciones sin fines de lucro</t>
  </si>
  <si>
    <t>7-9</t>
  </si>
  <si>
    <t>Ayudas Social Navideña</t>
  </si>
  <si>
    <t>Transferencias corrientes</t>
  </si>
  <si>
    <t xml:space="preserve"> 6-1-1</t>
  </si>
  <si>
    <t xml:space="preserve"> 1-5-03-01,6-2-17-01</t>
  </si>
  <si>
    <t>Maquinaria y equipo de produc.</t>
  </si>
  <si>
    <t xml:space="preserve"> 6-1-3</t>
  </si>
  <si>
    <t>1-5-03-01-04-01</t>
  </si>
  <si>
    <t>Equipos de Transporte</t>
  </si>
  <si>
    <t xml:space="preserve"> 6-1-6</t>
  </si>
  <si>
    <t>1-5-03-01-05, 1-05-03-01-12</t>
  </si>
  <si>
    <t>Equipo de Comunicacion y senalamiento</t>
  </si>
  <si>
    <t xml:space="preserve"> 6-1-7</t>
  </si>
  <si>
    <t>Equipos y muebles de oficina</t>
  </si>
  <si>
    <t xml:space="preserve"> 6-1-9</t>
  </si>
  <si>
    <t>Equipos Varios</t>
  </si>
  <si>
    <t xml:space="preserve"> 6-3-1</t>
  </si>
  <si>
    <t xml:space="preserve"> 1-6-14,  1-6-15, 1-6-16</t>
  </si>
  <si>
    <t>Vías de comunicación (Inversión)</t>
  </si>
  <si>
    <t xml:space="preserve"> 6-3-5</t>
  </si>
  <si>
    <t>1-5-02,1-6-05</t>
  </si>
  <si>
    <t>Edificaciones</t>
  </si>
  <si>
    <t>6-9-1</t>
  </si>
  <si>
    <t>Equipos de Seguridad</t>
  </si>
  <si>
    <t>Otros Activos</t>
  </si>
  <si>
    <t>6-9-4</t>
  </si>
  <si>
    <t>1-5-03-16-05</t>
  </si>
  <si>
    <t>Programas de Computación</t>
  </si>
  <si>
    <t>Activos no Financieros</t>
  </si>
  <si>
    <t xml:space="preserve"> 7-3-1</t>
  </si>
  <si>
    <t>Compra  de Acciones y participaciones de Capital Internas</t>
  </si>
  <si>
    <t>Activos  Financieros</t>
  </si>
  <si>
    <t xml:space="preserve"> 7-1</t>
  </si>
  <si>
    <t xml:space="preserve">Porte del Gobierno Central  </t>
  </si>
  <si>
    <t>TOTAL</t>
  </si>
  <si>
    <t>Diferencia</t>
  </si>
  <si>
    <t xml:space="preserve">Detalle Contenido Cuenta 299 Digepress </t>
  </si>
  <si>
    <t xml:space="preserve"> 6-1-18</t>
  </si>
  <si>
    <t>Atención al personal</t>
  </si>
  <si>
    <t xml:space="preserve"> 6-1-20</t>
  </si>
  <si>
    <t>Otras Comp. Pers. Seguridad</t>
  </si>
  <si>
    <t xml:space="preserve"> 6-1-24</t>
  </si>
  <si>
    <t>Recreación y Entret. DA</t>
  </si>
  <si>
    <t xml:space="preserve"> 6-1-28</t>
  </si>
  <si>
    <t>Servicios Médicos</t>
  </si>
  <si>
    <t xml:space="preserve"> 6-1-29</t>
  </si>
  <si>
    <t>Otros gastos navideños</t>
  </si>
  <si>
    <t>6-1-32</t>
  </si>
  <si>
    <t>Otros gastos de personal</t>
  </si>
  <si>
    <t xml:space="preserve"> 6-2-23,24,26,27,28,42</t>
  </si>
  <si>
    <t>Depreciaciones</t>
  </si>
  <si>
    <t xml:space="preserve"> 6-2-31</t>
  </si>
  <si>
    <t>Otros materiales y servicios</t>
  </si>
  <si>
    <t xml:space="preserve"> 6-2-36-06</t>
  </si>
  <si>
    <t>Otros gastos Salón Embajadores</t>
  </si>
  <si>
    <t xml:space="preserve"> 6-2-36-07</t>
  </si>
  <si>
    <t>Otros mats y serv Salón Embajadores</t>
  </si>
  <si>
    <t xml:space="preserve"> 6-3-05</t>
  </si>
  <si>
    <t>Otros gastos</t>
  </si>
  <si>
    <t>6-3-07</t>
  </si>
  <si>
    <t>Otros Servicios</t>
  </si>
  <si>
    <t>6-3-12</t>
  </si>
  <si>
    <t>Membresia</t>
  </si>
  <si>
    <t>6-3-13</t>
  </si>
  <si>
    <t>Adornos Navideños</t>
  </si>
  <si>
    <t xml:space="preserve"> 6-3-16</t>
  </si>
  <si>
    <t xml:space="preserve">Regalos Navideños </t>
  </si>
  <si>
    <t xml:space="preserve">Otros gastos y eventos en el exterior </t>
  </si>
  <si>
    <t xml:space="preserve"> 6-3-19</t>
  </si>
  <si>
    <t>Otros Gastos</t>
  </si>
  <si>
    <t xml:space="preserve"> 6-3-20</t>
  </si>
  <si>
    <t>Otros Gastos de vehículos</t>
  </si>
  <si>
    <t xml:space="preserve"> 6-3-21</t>
  </si>
  <si>
    <t>Sentencias</t>
  </si>
  <si>
    <t xml:space="preserve"> 6-3-22</t>
  </si>
  <si>
    <t>Impuestos Aduanales</t>
  </si>
  <si>
    <t xml:space="preserve"> 6-3-23</t>
  </si>
  <si>
    <t>Show Aéreo</t>
  </si>
  <si>
    <t>6-3-24</t>
  </si>
  <si>
    <t>6-3-27</t>
  </si>
  <si>
    <t>Otros Gastos de Impuestos</t>
  </si>
  <si>
    <t>6-3-30</t>
  </si>
  <si>
    <t>Otros gastos 27% ISR</t>
  </si>
  <si>
    <t>6-4-01</t>
  </si>
  <si>
    <t>Gastos de Amortizacion Generales</t>
  </si>
  <si>
    <t xml:space="preserve"> 7-11</t>
  </si>
  <si>
    <t>Aporte Adquisión vehículos</t>
  </si>
  <si>
    <t xml:space="preserve"> 6-2-57</t>
  </si>
  <si>
    <t>Herramientas</t>
  </si>
  <si>
    <t xml:space="preserve">Regalia Pascual </t>
  </si>
  <si>
    <t>TOTALES</t>
  </si>
  <si>
    <t xml:space="preserve">TOTAL GENERAL DE GASTOS </t>
  </si>
  <si>
    <t>ORG. FINANCIERA</t>
  </si>
  <si>
    <t>INSTITUCION OTORGADA</t>
  </si>
  <si>
    <t>Depreciacion</t>
  </si>
  <si>
    <t xml:space="preserve">  6-2-54</t>
  </si>
  <si>
    <r>
      <t>1-5-03-06-03-01,</t>
    </r>
    <r>
      <rPr>
        <sz val="12"/>
        <color indexed="36"/>
        <rFont val="Arial"/>
        <family val="2"/>
      </rPr>
      <t>6-2-15</t>
    </r>
  </si>
  <si>
    <t xml:space="preserve">                                                                  Mant. Rep. De de Oficinas Y muebles</t>
  </si>
  <si>
    <t xml:space="preserve">  6-2-36-20, 6-2-14, 6-2-53,6-2-17</t>
  </si>
  <si>
    <r>
      <t xml:space="preserve"> 6-1-18,, 6-1-20, 6-1-24, 6-1-28, 6-1-29, 6-1-32,  6-2-31, 6-2-36-06,  6-2-36-07, 6-2-49, 6-2-54, 6-3-05, 6-3-07, 6-3-12, 6-3-13, 6-3-16, 6-3-18, 6-3-19, 6-3-20, 6-3-21, 6-3-22, 6-3-23, 6-3-24, 6-3-27, 6-3-7,  6-4-01, 7-11, 7-8, , ,</t>
    </r>
    <r>
      <rPr>
        <sz val="12"/>
        <color indexed="60"/>
        <rFont val="Arial"/>
        <family val="2"/>
      </rPr>
      <t>,, 6-2-23, 6-2-24, 6-2-26, 6-2-27, 6-2-28,</t>
    </r>
    <r>
      <rPr>
        <sz val="12"/>
        <color indexed="8"/>
        <rFont val="Arial"/>
        <family val="2"/>
      </rPr>
      <t xml:space="preserve"> </t>
    </r>
    <r>
      <rPr>
        <sz val="12"/>
        <color indexed="60"/>
        <rFont val="Arial"/>
        <family val="2"/>
      </rPr>
      <t>6-2-42</t>
    </r>
  </si>
  <si>
    <r>
      <t xml:space="preserve"> </t>
    </r>
    <r>
      <rPr>
        <sz val="12"/>
        <color indexed="10"/>
        <rFont val="Arial"/>
        <family val="2"/>
      </rPr>
      <t>6-2-01</t>
    </r>
    <r>
      <rPr>
        <sz val="12"/>
        <color indexed="8"/>
        <rFont val="Arial"/>
        <family val="2"/>
      </rPr>
      <t xml:space="preserve"> y 6-3-11-05 y 6-2-36-10, 6-5-01-64</t>
    </r>
  </si>
  <si>
    <r>
      <t xml:space="preserve">  6-2-34, </t>
    </r>
    <r>
      <rPr>
        <sz val="12"/>
        <color indexed="10"/>
        <rFont val="Arial"/>
        <family val="2"/>
      </rPr>
      <t>6-2-35,6-6</t>
    </r>
  </si>
  <si>
    <r>
      <t xml:space="preserve"> 6-1-13, </t>
    </r>
    <r>
      <rPr>
        <sz val="12"/>
        <color indexed="10"/>
        <rFont val="Arial"/>
        <family val="2"/>
      </rPr>
      <t>6-1-30</t>
    </r>
  </si>
  <si>
    <r>
      <rPr>
        <sz val="12"/>
        <color indexed="10"/>
        <rFont val="Arial"/>
        <family val="2"/>
      </rPr>
      <t>1-5-03-01-02</t>
    </r>
    <r>
      <rPr>
        <sz val="12"/>
        <color indexed="8"/>
        <rFont val="Arial"/>
        <family val="2"/>
      </rPr>
      <t>,1-5-03-03, 1-5-03-06, 1-5-03-05-02, 1-5-03-16,1-5-03-04,</t>
    </r>
    <r>
      <rPr>
        <sz val="12"/>
        <color indexed="10"/>
        <rFont val="Arial"/>
        <family val="2"/>
      </rPr>
      <t xml:space="preserve"> 1-5-03-04-02</t>
    </r>
    <r>
      <rPr>
        <sz val="12"/>
        <color indexed="8"/>
        <rFont val="Arial"/>
        <family val="2"/>
      </rPr>
      <t xml:space="preserve">, </t>
    </r>
    <r>
      <rPr>
        <sz val="12"/>
        <color indexed="10"/>
        <rFont val="Arial"/>
        <family val="2"/>
      </rPr>
      <t>1-5-03-04-03</t>
    </r>
    <r>
      <rPr>
        <sz val="12"/>
        <color indexed="8"/>
        <rFont val="Arial"/>
        <family val="2"/>
      </rPr>
      <t>,1-5-03-07, 1-5-03-07-02, 1-5-03-08, 1-5-03-12-07,1-5-03-13,1-5-03-15, 1-5-03-17,</t>
    </r>
    <r>
      <rPr>
        <sz val="12"/>
        <color indexed="10"/>
        <rFont val="Arial"/>
        <family val="2"/>
      </rPr>
      <t xml:space="preserve"> 1-5-03-01-03</t>
    </r>
    <r>
      <rPr>
        <sz val="12"/>
        <color indexed="8"/>
        <rFont val="Arial"/>
        <family val="2"/>
      </rPr>
      <t>, 1-5-03-07-03,</t>
    </r>
    <r>
      <rPr>
        <sz val="12"/>
        <color indexed="17"/>
        <rFont val="Arial"/>
        <family val="2"/>
      </rPr>
      <t>1-5-6-13-02, 1-5-03-01-14, 1-5-03-04,1-5-03-05</t>
    </r>
  </si>
  <si>
    <r>
      <rPr>
        <sz val="12"/>
        <color indexed="10"/>
        <rFont val="Arial"/>
        <family val="2"/>
      </rPr>
      <t>1-5-03-01-09</t>
    </r>
    <r>
      <rPr>
        <sz val="12"/>
        <color indexed="8"/>
        <rFont val="Arial"/>
        <family val="2"/>
      </rPr>
      <t xml:space="preserve">,1-5-03-04-10, </t>
    </r>
    <r>
      <rPr>
        <sz val="12"/>
        <color indexed="10"/>
        <rFont val="Arial"/>
        <family val="2"/>
      </rPr>
      <t>1-5-03-07-10</t>
    </r>
    <r>
      <rPr>
        <sz val="12"/>
        <color indexed="8"/>
        <rFont val="Arial"/>
        <family val="2"/>
      </rPr>
      <t>, 1-5-03-12-02,</t>
    </r>
    <r>
      <rPr>
        <sz val="12"/>
        <color indexed="10"/>
        <rFont val="Arial"/>
        <family val="2"/>
      </rPr>
      <t>1-5-03-15-05</t>
    </r>
  </si>
  <si>
    <r>
      <t xml:space="preserve"> 6-2-12 y </t>
    </r>
    <r>
      <rPr>
        <sz val="12"/>
        <color indexed="10"/>
        <rFont val="Arial"/>
        <family val="2"/>
      </rPr>
      <t>6-2-13</t>
    </r>
    <r>
      <rPr>
        <sz val="12"/>
        <color indexed="8"/>
        <rFont val="Arial"/>
        <family val="2"/>
      </rPr>
      <t xml:space="preserve">,  6-2-36-08, 6-2-40-02,6-2-40-01,6-2-40-25, </t>
    </r>
    <r>
      <rPr>
        <sz val="12"/>
        <color indexed="10"/>
        <rFont val="Arial"/>
        <family val="2"/>
      </rPr>
      <t>6-2-43</t>
    </r>
    <r>
      <rPr>
        <sz val="12"/>
        <color indexed="8"/>
        <rFont val="Arial"/>
        <family val="2"/>
      </rPr>
      <t>,6-3, 6-3-28</t>
    </r>
  </si>
  <si>
    <t>6-1-35</t>
  </si>
  <si>
    <t>Bono Escolar</t>
  </si>
  <si>
    <t>6-1-10</t>
  </si>
  <si>
    <t>Capacitacion al personal</t>
  </si>
  <si>
    <t>6-2-32, 6-5-01-62</t>
  </si>
  <si>
    <t>Octubre 2016</t>
  </si>
  <si>
    <t>6-8,6-2-22</t>
  </si>
  <si>
    <t xml:space="preserve"> 6-3-18, 6-1-34</t>
  </si>
  <si>
    <t>6-1-14</t>
  </si>
  <si>
    <t>Aporte Cooperativo Empleados</t>
  </si>
  <si>
    <t>DENOMINACION  DE LA CUENTA</t>
  </si>
  <si>
    <t>CLASIFICACION DEL INGRESO</t>
  </si>
  <si>
    <t xml:space="preserve"> Ejecución Presupuestaria Ingresos y Gastos Diciembre 2016</t>
  </si>
  <si>
    <t>6-3-31</t>
  </si>
  <si>
    <t>Premios DA</t>
  </si>
  <si>
    <t>Activos Fijos 1-5-05</t>
  </si>
  <si>
    <t>EJECUCION DEL GASTO DICIEMBRE 2016</t>
  </si>
  <si>
    <t>Dividendos en Acciones</t>
  </si>
  <si>
    <t>Encargado Financiero DA</t>
  </si>
  <si>
    <t xml:space="preserve">Disminución o Aumento en disponibilidades internas </t>
  </si>
  <si>
    <t>Analista Financiero</t>
  </si>
  <si>
    <t>Lic. Baudy O. Antigua Hiciano</t>
  </si>
  <si>
    <t>=+RC[-1]*12</t>
  </si>
  <si>
    <t xml:space="preserve">                </t>
  </si>
  <si>
    <t xml:space="preserve">                          </t>
  </si>
  <si>
    <t>Mes           :  FEBRERO</t>
  </si>
  <si>
    <t>Año           : 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</si>
</sst>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_(&quot;RD$&quot;* #,##0_);_(&quot;RD$&quot;* \(#,##0\);_(&quot;RD$&quot;* &quot;-&quot;??_);_(@_)"/>
    <numFmt numFmtId="185" formatCode="#,##0.0_);\(#,##0.0\)"/>
    <numFmt numFmtId="186" formatCode="_(* #,##0_);_(* \(#,##0\);_(* &quot;-&quot;??_);_(@_)"/>
    <numFmt numFmtId="187" formatCode="_(* #,##0_);_(* \(#,##0\);_(* \-?_);_(@_)"/>
    <numFmt numFmtId="188" formatCode="_(* #,##0_);_(* \(#,##0\);_(* \-??_);_(@_)"/>
    <numFmt numFmtId="189" formatCode="_(* #,##0.00_);_(* \(#,##0.00\);_(* \-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_€_-;\-* #,##0.00\ _€_-;_-* &quot;-&quot;??\ _€_-;_-@_-"/>
    <numFmt numFmtId="195" formatCode="_(* #,##0.0_);_(* \(#,##0.0\);_(* \-??_);_(@_)"/>
    <numFmt numFmtId="196" formatCode="[$-1C0A]dddd\,\ dd&quot; de &quot;mmmm&quot; de &quot;yyyy"/>
    <numFmt numFmtId="197" formatCode="[$-1C0A]h:mm:ss\ AM/PM"/>
    <numFmt numFmtId="198" formatCode="_(* #,##0.0_);_(* \(#,##0.0\);_(* &quot;-&quot;??_);_(@_)"/>
    <numFmt numFmtId="199" formatCode="#,##0.00000000"/>
    <numFmt numFmtId="200" formatCode="#,##0.000000000"/>
    <numFmt numFmtId="201" formatCode="_(* #,##0_);_(* \(#,##0\);_(* &quot;-&quot;?_);_(@_)"/>
    <numFmt numFmtId="202" formatCode="#,##0.00000000000"/>
    <numFmt numFmtId="203" formatCode="_(* #,##0.00_);_(* \(#,##0.00\);_(* &quot;-&quot;?_);_(@_)"/>
    <numFmt numFmtId="204" formatCode="_(* #,##0.000_);_(* \(#,##0.000\);_(* &quot;-&quot;???_);_(@_)"/>
    <numFmt numFmtId="205" formatCode="[$-409]dddd\,\ mmmm\ d\,\ yyyy"/>
    <numFmt numFmtId="206" formatCode="[$-409]h:mm:ss\ AM/PM"/>
    <numFmt numFmtId="207" formatCode="_(* #,##0.0_);_(* \(#,##0.0\);_(* &quot;-&quot;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9"/>
      <name val="Calibri"/>
      <family val="2"/>
    </font>
    <font>
      <b/>
      <sz val="14"/>
      <color indexed="6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 val="doubleAccounting"/>
      <sz val="12"/>
      <color indexed="8"/>
      <name val="Arial"/>
      <family val="2"/>
    </font>
    <font>
      <b/>
      <u val="doubleAccounting"/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60"/>
      <name val="Arial"/>
      <family val="2"/>
    </font>
    <font>
      <u val="doubleAccounting"/>
      <sz val="12"/>
      <color indexed="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7"/>
      <name val="Arial"/>
      <family val="2"/>
    </font>
    <font>
      <sz val="12"/>
      <color rgb="FF00B050"/>
      <name val="Arial"/>
      <family val="2"/>
    </font>
    <font>
      <sz val="12"/>
      <color theme="5"/>
      <name val="Arial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63"/>
      </top>
      <bottom/>
    </border>
    <border>
      <left/>
      <right/>
      <top style="medium">
        <color indexed="63"/>
      </top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77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0" fillId="30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8" fillId="0" borderId="10" applyNumberFormat="0" applyFill="0" applyAlignment="0" applyProtection="0"/>
  </cellStyleXfs>
  <cellXfs count="375">
    <xf numFmtId="0" fontId="0" fillId="0" borderId="0" xfId="0" applyAlignment="1">
      <alignment/>
    </xf>
    <xf numFmtId="43" fontId="0" fillId="0" borderId="0" xfId="55" applyFont="1" applyAlignment="1">
      <alignment/>
    </xf>
    <xf numFmtId="186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51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87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6" fontId="0" fillId="0" borderId="0" xfId="55" applyNumberFormat="1" applyFont="1" applyAlignment="1">
      <alignment/>
    </xf>
    <xf numFmtId="0" fontId="5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7" fontId="3" fillId="0" borderId="25" xfId="5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9" fillId="0" borderId="0" xfId="39" applyNumberFormat="1" applyFont="1" applyFill="1" applyBorder="1" applyAlignment="1" applyProtection="1">
      <alignment/>
      <protection/>
    </xf>
    <xf numFmtId="189" fontId="10" fillId="0" borderId="0" xfId="39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187" fontId="3" fillId="0" borderId="27" xfId="55" applyNumberFormat="1" applyFont="1" applyFill="1" applyBorder="1" applyAlignment="1" applyProtection="1">
      <alignment horizontal="right"/>
      <protection/>
    </xf>
    <xf numFmtId="188" fontId="3" fillId="0" borderId="27" xfId="55" applyNumberFormat="1" applyFont="1" applyFill="1" applyBorder="1" applyAlignment="1" applyProtection="1">
      <alignment horizontal="right"/>
      <protection/>
    </xf>
    <xf numFmtId="187" fontId="5" fillId="0" borderId="27" xfId="55" applyNumberFormat="1" applyFont="1" applyFill="1" applyBorder="1" applyAlignment="1" applyProtection="1">
      <alignment horizontal="right"/>
      <protection/>
    </xf>
    <xf numFmtId="187" fontId="3" fillId="35" borderId="27" xfId="55" applyNumberFormat="1" applyFont="1" applyFill="1" applyBorder="1" applyAlignment="1" applyProtection="1">
      <alignment horizontal="right"/>
      <protection/>
    </xf>
    <xf numFmtId="0" fontId="69" fillId="0" borderId="24" xfId="0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187" fontId="5" fillId="0" borderId="30" xfId="55" applyNumberFormat="1" applyFont="1" applyFill="1" applyBorder="1" applyAlignment="1" applyProtection="1">
      <alignment horizontal="right"/>
      <protection/>
    </xf>
    <xf numFmtId="188" fontId="5" fillId="0" borderId="27" xfId="0" applyNumberFormat="1" applyFont="1" applyFill="1" applyBorder="1" applyAlignment="1">
      <alignment horizontal="right" vertical="center"/>
    </xf>
    <xf numFmtId="188" fontId="5" fillId="0" borderId="27" xfId="0" applyNumberFormat="1" applyFont="1" applyBorder="1" applyAlignment="1">
      <alignment horizontal="right" vertical="center"/>
    </xf>
    <xf numFmtId="187" fontId="5" fillId="36" borderId="27" xfId="55" applyNumberFormat="1" applyFont="1" applyFill="1" applyBorder="1" applyAlignment="1" applyProtection="1">
      <alignment horizontal="right"/>
      <protection/>
    </xf>
    <xf numFmtId="0" fontId="5" fillId="36" borderId="31" xfId="0" applyFont="1" applyFill="1" applyBorder="1" applyAlignment="1">
      <alignment/>
    </xf>
    <xf numFmtId="187" fontId="3" fillId="37" borderId="32" xfId="55" applyNumberFormat="1" applyFont="1" applyFill="1" applyBorder="1" applyAlignment="1" applyProtection="1">
      <alignment horizontal="right"/>
      <protection/>
    </xf>
    <xf numFmtId="194" fontId="0" fillId="38" borderId="0" xfId="55" applyNumberFormat="1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 vertical="center" textRotation="90" wrapText="1"/>
    </xf>
    <xf numFmtId="0" fontId="3" fillId="39" borderId="0" xfId="0" applyFont="1" applyFill="1" applyBorder="1" applyAlignment="1">
      <alignment horizontal="center" vertical="center" textRotation="90" wrapText="1"/>
    </xf>
    <xf numFmtId="0" fontId="3" fillId="39" borderId="30" xfId="0" applyFont="1" applyFill="1" applyBorder="1" applyAlignment="1">
      <alignment horizontal="center" vertical="center" textRotation="90" wrapText="1"/>
    </xf>
    <xf numFmtId="0" fontId="3" fillId="39" borderId="32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29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/>
    </xf>
    <xf numFmtId="0" fontId="3" fillId="39" borderId="28" xfId="0" applyFont="1" applyFill="1" applyBorder="1" applyAlignment="1">
      <alignment horizontal="center" vertical="center" textRotation="90"/>
    </xf>
    <xf numFmtId="0" fontId="3" fillId="39" borderId="31" xfId="0" applyFont="1" applyFill="1" applyBorder="1" applyAlignment="1">
      <alignment horizontal="center" vertical="center" textRotation="90"/>
    </xf>
    <xf numFmtId="0" fontId="3" fillId="39" borderId="29" xfId="0" applyFont="1" applyFill="1" applyBorder="1" applyAlignment="1">
      <alignment horizontal="center" vertical="center" textRotation="90"/>
    </xf>
    <xf numFmtId="0" fontId="3" fillId="39" borderId="0" xfId="0" applyFont="1" applyFill="1" applyBorder="1" applyAlignment="1">
      <alignment horizontal="center" vertical="center" textRotation="90"/>
    </xf>
    <xf numFmtId="0" fontId="11" fillId="0" borderId="0" xfId="39" applyNumberFormat="1" applyFont="1" applyFill="1" applyBorder="1" applyAlignment="1" applyProtection="1">
      <alignment horizontal="center"/>
      <protection/>
    </xf>
    <xf numFmtId="0" fontId="10" fillId="0" borderId="0" xfId="39" applyNumberFormat="1" applyFont="1" applyFill="1" applyBorder="1" applyAlignment="1" applyProtection="1">
      <alignment horizontal="center"/>
      <protection/>
    </xf>
    <xf numFmtId="189" fontId="11" fillId="0" borderId="0" xfId="39" applyNumberFormat="1" applyFont="1" applyFill="1" applyBorder="1" applyAlignment="1" applyProtection="1">
      <alignment/>
      <protection/>
    </xf>
    <xf numFmtId="194" fontId="10" fillId="0" borderId="0" xfId="55" applyNumberFormat="1" applyFont="1" applyFill="1" applyBorder="1" applyAlignment="1" applyProtection="1">
      <alignment/>
      <protection/>
    </xf>
    <xf numFmtId="194" fontId="0" fillId="0" borderId="0" xfId="55" applyNumberFormat="1" applyFont="1" applyAlignment="1">
      <alignment/>
    </xf>
    <xf numFmtId="194" fontId="11" fillId="0" borderId="0" xfId="55" applyNumberFormat="1" applyFont="1" applyFill="1" applyBorder="1" applyAlignment="1" applyProtection="1">
      <alignment/>
      <protection/>
    </xf>
    <xf numFmtId="194" fontId="11" fillId="0" borderId="37" xfId="55" applyNumberFormat="1" applyFont="1" applyFill="1" applyBorder="1" applyAlignment="1" applyProtection="1">
      <alignment/>
      <protection/>
    </xf>
    <xf numFmtId="0" fontId="10" fillId="0" borderId="0" xfId="39" applyNumberFormat="1" applyFont="1" applyFill="1" applyBorder="1" applyAlignment="1" applyProtection="1">
      <alignment/>
      <protection/>
    </xf>
    <xf numFmtId="0" fontId="10" fillId="0" borderId="0" xfId="39" applyNumberFormat="1" applyFont="1" applyFill="1" applyBorder="1" applyAlignment="1" applyProtection="1">
      <alignment wrapText="1"/>
      <protection/>
    </xf>
    <xf numFmtId="189" fontId="10" fillId="0" borderId="0" xfId="39" applyNumberFormat="1" applyFont="1" applyFill="1" applyBorder="1" applyAlignment="1" applyProtection="1">
      <alignment horizontal="center"/>
      <protection/>
    </xf>
    <xf numFmtId="0" fontId="11" fillId="0" borderId="0" xfId="39" applyNumberFormat="1" applyFont="1" applyFill="1" applyBorder="1" applyAlignment="1" applyProtection="1">
      <alignment horizontal="center" wrapText="1"/>
      <protection/>
    </xf>
    <xf numFmtId="189" fontId="11" fillId="0" borderId="0" xfId="39" applyNumberFormat="1" applyFont="1" applyFill="1" applyBorder="1" applyAlignment="1" applyProtection="1">
      <alignment horizontal="center" wrapText="1"/>
      <protection/>
    </xf>
    <xf numFmtId="194" fontId="10" fillId="0" borderId="0" xfId="55" applyNumberFormat="1" applyFont="1" applyFill="1" applyBorder="1" applyAlignment="1" applyProtection="1" quotePrefix="1">
      <alignment/>
      <protection/>
    </xf>
    <xf numFmtId="189" fontId="10" fillId="0" borderId="0" xfId="39" applyNumberFormat="1" applyFont="1" applyFill="1" applyBorder="1" applyAlignment="1" applyProtection="1">
      <alignment wrapText="1"/>
      <protection/>
    </xf>
    <xf numFmtId="189" fontId="11" fillId="0" borderId="0" xfId="39" applyNumberFormat="1" applyFont="1" applyFill="1" applyBorder="1" applyAlignment="1" applyProtection="1">
      <alignment horizontal="center"/>
      <protection/>
    </xf>
    <xf numFmtId="43" fontId="10" fillId="0" borderId="0" xfId="39" applyNumberFormat="1" applyFont="1" applyFill="1" applyBorder="1" applyAlignment="1" applyProtection="1">
      <alignment horizontal="center"/>
      <protection/>
    </xf>
    <xf numFmtId="194" fontId="10" fillId="0" borderId="38" xfId="55" applyNumberFormat="1" applyFont="1" applyFill="1" applyBorder="1" applyAlignment="1" applyProtection="1">
      <alignment/>
      <protection/>
    </xf>
    <xf numFmtId="49" fontId="12" fillId="0" borderId="0" xfId="39" applyNumberFormat="1" applyFont="1" applyFill="1" applyBorder="1" applyAlignment="1" applyProtection="1">
      <alignment horizontal="center" wrapText="1"/>
      <protection/>
    </xf>
    <xf numFmtId="4" fontId="10" fillId="0" borderId="0" xfId="39" applyNumberFormat="1" applyFont="1" applyFill="1" applyBorder="1" applyAlignment="1" applyProtection="1">
      <alignment horizontal="center"/>
      <protection/>
    </xf>
    <xf numFmtId="49" fontId="9" fillId="0" borderId="0" xfId="39" applyNumberFormat="1" applyFont="1" applyFill="1" applyBorder="1" applyAlignment="1" applyProtection="1">
      <alignment/>
      <protection/>
    </xf>
    <xf numFmtId="16" fontId="10" fillId="0" borderId="0" xfId="39" applyNumberFormat="1" applyFont="1" applyFill="1" applyBorder="1" applyAlignment="1" applyProtection="1">
      <alignment wrapText="1"/>
      <protection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39" applyNumberFormat="1" applyFont="1" applyFill="1" applyBorder="1" applyAlignment="1" applyProtection="1">
      <alignment wrapText="1"/>
      <protection/>
    </xf>
    <xf numFmtId="189" fontId="11" fillId="0" borderId="0" xfId="39" applyNumberFormat="1" applyFont="1" applyFill="1" applyBorder="1" applyAlignment="1" applyProtection="1">
      <alignment wrapText="1"/>
      <protection/>
    </xf>
    <xf numFmtId="43" fontId="11" fillId="0" borderId="0" xfId="39" applyNumberFormat="1" applyFont="1" applyFill="1" applyBorder="1" applyAlignment="1" applyProtection="1">
      <alignment horizontal="center"/>
      <protection/>
    </xf>
    <xf numFmtId="189" fontId="70" fillId="0" borderId="0" xfId="39" applyNumberFormat="1" applyFont="1" applyFill="1" applyBorder="1" applyAlignment="1" applyProtection="1">
      <alignment/>
      <protection/>
    </xf>
    <xf numFmtId="189" fontId="14" fillId="0" borderId="39" xfId="39" applyNumberFormat="1" applyFont="1" applyFill="1" applyBorder="1" applyAlignment="1" applyProtection="1">
      <alignment/>
      <protection/>
    </xf>
    <xf numFmtId="0" fontId="11" fillId="0" borderId="0" xfId="39" applyNumberFormat="1" applyFont="1" applyFill="1" applyBorder="1" applyAlignment="1" applyProtection="1">
      <alignment horizontal="center" vertical="center" wrapText="1"/>
      <protection/>
    </xf>
    <xf numFmtId="189" fontId="11" fillId="0" borderId="0" xfId="39" applyNumberFormat="1" applyFont="1" applyFill="1" applyBorder="1" applyAlignment="1" applyProtection="1">
      <alignment horizontal="center" vertical="center" wrapText="1"/>
      <protection/>
    </xf>
    <xf numFmtId="189" fontId="14" fillId="0" borderId="0" xfId="39" applyNumberFormat="1" applyFont="1" applyFill="1" applyBorder="1" applyAlignment="1" applyProtection="1">
      <alignment horizontal="center" vertical="center" wrapText="1"/>
      <protection/>
    </xf>
    <xf numFmtId="189" fontId="10" fillId="40" borderId="0" xfId="39" applyNumberFormat="1" applyFont="1" applyFill="1" applyBorder="1" applyAlignment="1" applyProtection="1">
      <alignment wrapText="1"/>
      <protection/>
    </xf>
    <xf numFmtId="0" fontId="10" fillId="0" borderId="0" xfId="39" applyNumberFormat="1" applyFont="1" applyFill="1" applyBorder="1" applyAlignment="1" applyProtection="1" quotePrefix="1">
      <alignment/>
      <protection/>
    </xf>
    <xf numFmtId="0" fontId="10" fillId="0" borderId="0" xfId="39" applyNumberFormat="1" applyFont="1" applyFill="1" applyBorder="1" applyAlignment="1" applyProtection="1" quotePrefix="1">
      <alignment wrapText="1"/>
      <protection/>
    </xf>
    <xf numFmtId="194" fontId="10" fillId="0" borderId="0" xfId="55" applyNumberFormat="1" applyFont="1" applyFill="1" applyBorder="1" applyAlignment="1" applyProtection="1">
      <alignment horizontal="left"/>
      <protection/>
    </xf>
    <xf numFmtId="194" fontId="15" fillId="0" borderId="0" xfId="55" applyNumberFormat="1" applyFont="1" applyFill="1" applyBorder="1" applyAlignment="1" applyProtection="1" quotePrefix="1">
      <alignment/>
      <protection/>
    </xf>
    <xf numFmtId="189" fontId="10" fillId="8" borderId="0" xfId="39" applyNumberFormat="1" applyFont="1" applyFill="1" applyBorder="1" applyAlignment="1" applyProtection="1">
      <alignment wrapText="1"/>
      <protection/>
    </xf>
    <xf numFmtId="0" fontId="10" fillId="0" borderId="0" xfId="39" applyNumberFormat="1" applyFont="1" applyFill="1" applyBorder="1" applyAlignment="1" applyProtection="1">
      <alignment horizontal="left"/>
      <protection/>
    </xf>
    <xf numFmtId="49" fontId="10" fillId="0" borderId="0" xfId="39" applyNumberFormat="1" applyFont="1" applyFill="1" applyBorder="1" applyAlignment="1" applyProtection="1">
      <alignment/>
      <protection/>
    </xf>
    <xf numFmtId="0" fontId="10" fillId="8" borderId="0" xfId="39" applyNumberFormat="1" applyFont="1" applyFill="1" applyBorder="1" applyAlignment="1" applyProtection="1">
      <alignment/>
      <protection/>
    </xf>
    <xf numFmtId="0" fontId="10" fillId="8" borderId="0" xfId="39" applyNumberFormat="1" applyFont="1" applyFill="1" applyBorder="1" applyAlignment="1" applyProtection="1">
      <alignment wrapText="1"/>
      <protection/>
    </xf>
    <xf numFmtId="49" fontId="10" fillId="0" borderId="0" xfId="39" applyNumberFormat="1" applyFont="1" applyFill="1" applyBorder="1" applyAlignment="1" applyProtection="1">
      <alignment wrapText="1"/>
      <protection/>
    </xf>
    <xf numFmtId="189" fontId="15" fillId="0" borderId="0" xfId="39" applyNumberFormat="1" applyFont="1" applyFill="1" applyBorder="1" applyAlignment="1" applyProtection="1">
      <alignment/>
      <protection/>
    </xf>
    <xf numFmtId="189" fontId="10" fillId="0" borderId="0" xfId="39" applyNumberFormat="1" applyFont="1" applyFill="1" applyBorder="1" applyAlignment="1" applyProtection="1">
      <alignment horizontal="left"/>
      <protection/>
    </xf>
    <xf numFmtId="194" fontId="10" fillId="0" borderId="0" xfId="55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89" fontId="16" fillId="0" borderId="0" xfId="39" applyNumberFormat="1" applyFont="1" applyFill="1" applyBorder="1" applyAlignment="1" applyProtection="1">
      <alignment/>
      <protection/>
    </xf>
    <xf numFmtId="0" fontId="71" fillId="15" borderId="0" xfId="39" applyNumberFormat="1" applyFont="1" applyFill="1" applyBorder="1" applyAlignment="1" applyProtection="1">
      <alignment horizontal="center"/>
      <protection/>
    </xf>
    <xf numFmtId="189" fontId="16" fillId="15" borderId="0" xfId="39" applyNumberFormat="1" applyFont="1" applyFill="1" applyBorder="1" applyAlignment="1" applyProtection="1">
      <alignment/>
      <protection/>
    </xf>
    <xf numFmtId="194" fontId="10" fillId="15" borderId="0" xfId="55" applyNumberFormat="1" applyFont="1" applyFill="1" applyBorder="1" applyAlignment="1" applyProtection="1">
      <alignment/>
      <protection/>
    </xf>
    <xf numFmtId="0" fontId="10" fillId="19" borderId="0" xfId="39" applyNumberFormat="1" applyFont="1" applyFill="1" applyBorder="1" applyAlignment="1" applyProtection="1">
      <alignment wrapText="1"/>
      <protection/>
    </xf>
    <xf numFmtId="14" fontId="10" fillId="0" borderId="0" xfId="39" applyNumberFormat="1" applyFont="1" applyFill="1" applyBorder="1" applyAlignment="1" applyProtection="1">
      <alignment/>
      <protection/>
    </xf>
    <xf numFmtId="189" fontId="10" fillId="0" borderId="0" xfId="39" applyNumberFormat="1" applyFont="1" applyFill="1" applyBorder="1" applyAlignment="1" applyProtection="1">
      <alignment horizontal="left" wrapText="1"/>
      <protection/>
    </xf>
    <xf numFmtId="189" fontId="9" fillId="8" borderId="0" xfId="39" applyNumberFormat="1" applyFont="1" applyFill="1" applyBorder="1" applyAlignment="1" applyProtection="1">
      <alignment wrapText="1"/>
      <protection/>
    </xf>
    <xf numFmtId="189" fontId="9" fillId="0" borderId="0" xfId="39" applyNumberFormat="1" applyFont="1" applyFill="1" applyBorder="1" applyAlignment="1" applyProtection="1">
      <alignment wrapText="1"/>
      <protection/>
    </xf>
    <xf numFmtId="189" fontId="19" fillId="0" borderId="0" xfId="39" applyNumberFormat="1" applyFont="1" applyFill="1" applyBorder="1" applyAlignment="1" applyProtection="1">
      <alignment/>
      <protection/>
    </xf>
    <xf numFmtId="189" fontId="10" fillId="0" borderId="0" xfId="39" applyNumberFormat="1" applyFont="1" applyFill="1" applyBorder="1" applyAlignment="1" applyProtection="1" quotePrefix="1">
      <alignment/>
      <protection/>
    </xf>
    <xf numFmtId="189" fontId="10" fillId="8" borderId="0" xfId="39" applyNumberFormat="1" applyFont="1" applyFill="1" applyBorder="1" applyAlignment="1" applyProtection="1">
      <alignment horizontal="center" wrapText="1"/>
      <protection/>
    </xf>
    <xf numFmtId="14" fontId="10" fillId="0" borderId="0" xfId="39" applyNumberFormat="1" applyFont="1" applyFill="1" applyBorder="1" applyAlignment="1" applyProtection="1" quotePrefix="1">
      <alignment wrapText="1"/>
      <protection/>
    </xf>
    <xf numFmtId="189" fontId="72" fillId="0" borderId="0" xfId="39" applyNumberFormat="1" applyFont="1" applyFill="1" applyBorder="1" applyAlignment="1" applyProtection="1">
      <alignment wrapText="1"/>
      <protection/>
    </xf>
    <xf numFmtId="194" fontId="10" fillId="0" borderId="0" xfId="55" applyNumberFormat="1" applyFont="1" applyFill="1" applyBorder="1" applyAlignment="1" applyProtection="1" quotePrefix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9" fillId="0" borderId="0" xfId="39" applyNumberFormat="1" applyFont="1" applyFill="1" applyBorder="1" applyAlignment="1" applyProtection="1">
      <alignment wrapText="1"/>
      <protection/>
    </xf>
    <xf numFmtId="189" fontId="10" fillId="38" borderId="0" xfId="39" applyNumberFormat="1" applyFont="1" applyFill="1" applyBorder="1" applyAlignment="1" applyProtection="1">
      <alignment/>
      <protection/>
    </xf>
    <xf numFmtId="194" fontId="10" fillId="38" borderId="0" xfId="55" applyNumberFormat="1" applyFont="1" applyFill="1" applyBorder="1" applyAlignment="1" applyProtection="1">
      <alignment/>
      <protection/>
    </xf>
    <xf numFmtId="194" fontId="0" fillId="0" borderId="0" xfId="55" applyNumberFormat="1" applyFont="1" applyFill="1" applyAlignment="1">
      <alignment/>
    </xf>
    <xf numFmtId="14" fontId="73" fillId="0" borderId="0" xfId="39" applyNumberFormat="1" applyFont="1" applyFill="1" applyBorder="1" applyAlignment="1" applyProtection="1">
      <alignment wrapText="1"/>
      <protection/>
    </xf>
    <xf numFmtId="194" fontId="19" fillId="0" borderId="0" xfId="55" applyNumberFormat="1" applyFont="1" applyFill="1" applyBorder="1" applyAlignment="1" applyProtection="1" quotePrefix="1">
      <alignment/>
      <protection/>
    </xf>
    <xf numFmtId="189" fontId="11" fillId="0" borderId="39" xfId="39" applyNumberFormat="1" applyFont="1" applyFill="1" applyBorder="1" applyAlignment="1" applyProtection="1">
      <alignment/>
      <protection/>
    </xf>
    <xf numFmtId="194" fontId="10" fillId="0" borderId="0" xfId="55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 horizontal="center"/>
    </xf>
    <xf numFmtId="189" fontId="12" fillId="0" borderId="0" xfId="39" applyNumberFormat="1" applyFont="1" applyFill="1" applyBorder="1" applyAlignment="1" applyProtection="1">
      <alignment wrapText="1"/>
      <protection/>
    </xf>
    <xf numFmtId="189" fontId="10" fillId="41" borderId="0" xfId="39" applyNumberFormat="1" applyFont="1" applyFill="1" applyBorder="1" applyAlignment="1" applyProtection="1">
      <alignment wrapText="1"/>
      <protection/>
    </xf>
    <xf numFmtId="194" fontId="10" fillId="36" borderId="0" xfId="55" applyNumberFormat="1" applyFont="1" applyFill="1" applyBorder="1" applyAlignment="1" applyProtection="1">
      <alignment horizontal="center"/>
      <protection/>
    </xf>
    <xf numFmtId="189" fontId="10" fillId="36" borderId="0" xfId="39" applyNumberFormat="1" applyFont="1" applyFill="1" applyBorder="1" applyAlignment="1" applyProtection="1">
      <alignment/>
      <protection/>
    </xf>
    <xf numFmtId="0" fontId="10" fillId="0" borderId="0" xfId="39" applyNumberFormat="1" applyFont="1" applyFill="1" applyBorder="1" applyAlignment="1" applyProtection="1" quotePrefix="1">
      <alignment horizontal="center"/>
      <protection/>
    </xf>
    <xf numFmtId="194" fontId="74" fillId="0" borderId="0" xfId="55" applyNumberFormat="1" applyFont="1" applyFill="1" applyBorder="1" applyAlignment="1" applyProtection="1">
      <alignment horizontal="center"/>
      <protection/>
    </xf>
    <xf numFmtId="0" fontId="10" fillId="41" borderId="0" xfId="39" applyNumberFormat="1" applyFont="1" applyFill="1" applyBorder="1" applyAlignment="1" applyProtection="1">
      <alignment wrapText="1"/>
      <protection/>
    </xf>
    <xf numFmtId="189" fontId="11" fillId="0" borderId="40" xfId="39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69" fillId="0" borderId="41" xfId="0" applyFont="1" applyBorder="1" applyAlignment="1">
      <alignment/>
    </xf>
    <xf numFmtId="0" fontId="5" fillId="36" borderId="38" xfId="0" applyFont="1" applyFill="1" applyBorder="1" applyAlignment="1">
      <alignment horizontal="center"/>
    </xf>
    <xf numFmtId="0" fontId="13" fillId="0" borderId="0" xfId="39" applyNumberFormat="1" applyFont="1" applyFill="1" applyBorder="1" applyAlignment="1" applyProtection="1">
      <alignment horizontal="center"/>
      <protection/>
    </xf>
    <xf numFmtId="189" fontId="13" fillId="0" borderId="0" xfId="39" applyNumberFormat="1" applyFont="1" applyFill="1" applyBorder="1" applyAlignment="1" applyProtection="1">
      <alignment/>
      <protection/>
    </xf>
    <xf numFmtId="194" fontId="13" fillId="0" borderId="0" xfId="55" applyNumberFormat="1" applyFont="1" applyFill="1" applyBorder="1" applyAlignment="1" applyProtection="1">
      <alignment/>
      <protection/>
    </xf>
    <xf numFmtId="194" fontId="13" fillId="0" borderId="0" xfId="55" applyNumberFormat="1" applyFont="1" applyFill="1" applyBorder="1" applyAlignment="1" applyProtection="1" quotePrefix="1">
      <alignment/>
      <protection/>
    </xf>
    <xf numFmtId="189" fontId="13" fillId="0" borderId="0" xfId="39" applyNumberFormat="1" applyFont="1" applyFill="1" applyBorder="1" applyAlignment="1" applyProtection="1">
      <alignment wrapText="1"/>
      <protection/>
    </xf>
    <xf numFmtId="0" fontId="13" fillId="0" borderId="0" xfId="39" applyNumberFormat="1" applyFont="1" applyFill="1" applyBorder="1" applyAlignment="1" applyProtection="1">
      <alignment horizontal="center" wrapText="1"/>
      <protection/>
    </xf>
    <xf numFmtId="189" fontId="10" fillId="0" borderId="0" xfId="39" applyNumberFormat="1" applyFont="1" applyFill="1" applyBorder="1" applyAlignment="1" applyProtection="1">
      <alignment horizontal="center" wrapText="1"/>
      <protection/>
    </xf>
    <xf numFmtId="189" fontId="9" fillId="19" borderId="0" xfId="39" applyNumberFormat="1" applyFont="1" applyFill="1" applyBorder="1" applyAlignment="1" applyProtection="1">
      <alignment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3" fontId="41" fillId="0" borderId="0" xfId="55" applyFont="1" applyAlignment="1">
      <alignment/>
    </xf>
    <xf numFmtId="0" fontId="42" fillId="0" borderId="42" xfId="0" applyFont="1" applyFill="1" applyBorder="1" applyAlignment="1">
      <alignment/>
    </xf>
    <xf numFmtId="49" fontId="43" fillId="0" borderId="43" xfId="58" applyNumberFormat="1" applyFont="1" applyBorder="1" applyAlignment="1">
      <alignment horizontal="center"/>
    </xf>
    <xf numFmtId="186" fontId="43" fillId="0" borderId="27" xfId="0" applyNumberFormat="1" applyFont="1" applyBorder="1" applyAlignment="1">
      <alignment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49" fontId="43" fillId="0" borderId="43" xfId="0" applyNumberFormat="1" applyFont="1" applyBorder="1" applyAlignment="1">
      <alignment horizontal="center"/>
    </xf>
    <xf numFmtId="49" fontId="43" fillId="0" borderId="46" xfId="0" applyNumberFormat="1" applyFont="1" applyBorder="1" applyAlignment="1">
      <alignment horizontal="center"/>
    </xf>
    <xf numFmtId="186" fontId="44" fillId="0" borderId="27" xfId="0" applyNumberFormat="1" applyFont="1" applyBorder="1" applyAlignment="1">
      <alignment horizontal="right"/>
    </xf>
    <xf numFmtId="0" fontId="41" fillId="0" borderId="3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49" fontId="43" fillId="0" borderId="51" xfId="0" applyNumberFormat="1" applyFont="1" applyFill="1" applyBorder="1" applyAlignment="1">
      <alignment horizontal="center"/>
    </xf>
    <xf numFmtId="171" fontId="41" fillId="0" borderId="0" xfId="0" applyNumberFormat="1" applyFont="1" applyAlignment="1">
      <alignment/>
    </xf>
    <xf numFmtId="49" fontId="43" fillId="0" borderId="48" xfId="55" applyNumberFormat="1" applyFont="1" applyFill="1" applyBorder="1" applyAlignment="1">
      <alignment horizontal="center"/>
    </xf>
    <xf numFmtId="49" fontId="43" fillId="0" borderId="47" xfId="55" applyNumberFormat="1" applyFont="1" applyFill="1" applyBorder="1" applyAlignment="1">
      <alignment horizontal="center"/>
    </xf>
    <xf numFmtId="186" fontId="44" fillId="0" borderId="27" xfId="55" applyNumberFormat="1" applyFont="1" applyBorder="1" applyAlignment="1">
      <alignment horizontal="right"/>
    </xf>
    <xf numFmtId="43" fontId="41" fillId="0" borderId="0" xfId="0" applyNumberFormat="1" applyFont="1" applyAlignment="1">
      <alignment/>
    </xf>
    <xf numFmtId="0" fontId="45" fillId="0" borderId="42" xfId="0" applyFont="1" applyBorder="1" applyAlignment="1">
      <alignment horizontal="center"/>
    </xf>
    <xf numFmtId="49" fontId="43" fillId="0" borderId="53" xfId="58" applyNumberFormat="1" applyFont="1" applyFill="1" applyBorder="1" applyAlignment="1">
      <alignment horizontal="center"/>
    </xf>
    <xf numFmtId="49" fontId="43" fillId="0" borderId="42" xfId="58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47" xfId="0" applyFont="1" applyBorder="1" applyAlignment="1">
      <alignment horizontal="center"/>
    </xf>
    <xf numFmtId="49" fontId="43" fillId="0" borderId="48" xfId="58" applyNumberFormat="1" applyFont="1" applyFill="1" applyBorder="1" applyAlignment="1">
      <alignment horizontal="center"/>
    </xf>
    <xf numFmtId="49" fontId="43" fillId="0" borderId="47" xfId="58" applyNumberFormat="1" applyFont="1" applyFill="1" applyBorder="1" applyAlignment="1">
      <alignment horizontal="center"/>
    </xf>
    <xf numFmtId="49" fontId="41" fillId="0" borderId="51" xfId="0" applyNumberFormat="1" applyFont="1" applyBorder="1" applyAlignment="1">
      <alignment horizontal="center"/>
    </xf>
    <xf numFmtId="0" fontId="43" fillId="0" borderId="52" xfId="0" applyFont="1" applyBorder="1" applyAlignment="1">
      <alignment horizontal="left"/>
    </xf>
    <xf numFmtId="49" fontId="43" fillId="0" borderId="51" xfId="55" applyNumberFormat="1" applyFont="1" applyFill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7" xfId="0" applyFont="1" applyBorder="1" applyAlignment="1">
      <alignment horizontal="left"/>
    </xf>
    <xf numFmtId="49" fontId="43" fillId="0" borderId="56" xfId="0" applyNumberFormat="1" applyFont="1" applyFill="1" applyBorder="1" applyAlignment="1">
      <alignment horizontal="center"/>
    </xf>
    <xf numFmtId="49" fontId="43" fillId="0" borderId="48" xfId="0" applyNumberFormat="1" applyFont="1" applyFill="1" applyBorder="1" applyAlignment="1">
      <alignment horizontal="center"/>
    </xf>
    <xf numFmtId="49" fontId="43" fillId="0" borderId="47" xfId="0" applyNumberFormat="1" applyFont="1" applyFill="1" applyBorder="1" applyAlignment="1">
      <alignment horizontal="center"/>
    </xf>
    <xf numFmtId="186" fontId="41" fillId="0" borderId="0" xfId="0" applyNumberFormat="1" applyFont="1" applyAlignment="1">
      <alignment/>
    </xf>
    <xf numFmtId="49" fontId="43" fillId="0" borderId="53" xfId="55" applyNumberFormat="1" applyFont="1" applyFill="1" applyBorder="1" applyAlignment="1">
      <alignment horizontal="center"/>
    </xf>
    <xf numFmtId="49" fontId="43" fillId="0" borderId="42" xfId="55" applyNumberFormat="1" applyFont="1" applyFill="1" applyBorder="1" applyAlignment="1">
      <alignment horizontal="center"/>
    </xf>
    <xf numFmtId="186" fontId="43" fillId="0" borderId="27" xfId="55" applyNumberFormat="1" applyFont="1" applyBorder="1" applyAlignment="1">
      <alignment horizontal="right"/>
    </xf>
    <xf numFmtId="49" fontId="43" fillId="0" borderId="43" xfId="55" applyNumberFormat="1" applyFont="1" applyFill="1" applyBorder="1" applyAlignment="1">
      <alignment horizontal="center"/>
    </xf>
    <xf numFmtId="49" fontId="43" fillId="0" borderId="46" xfId="55" applyNumberFormat="1" applyFont="1" applyFill="1" applyBorder="1" applyAlignment="1">
      <alignment horizontal="center"/>
    </xf>
    <xf numFmtId="186" fontId="43" fillId="0" borderId="27" xfId="0" applyNumberFormat="1" applyFont="1" applyFill="1" applyBorder="1" applyAlignment="1">
      <alignment horizontal="right"/>
    </xf>
    <xf numFmtId="0" fontId="44" fillId="0" borderId="52" xfId="0" applyFont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186" fontId="44" fillId="0" borderId="27" xfId="55" applyNumberFormat="1" applyFont="1" applyFill="1" applyBorder="1" applyAlignment="1">
      <alignment horizontal="right"/>
    </xf>
    <xf numFmtId="186" fontId="44" fillId="0" borderId="27" xfId="58" applyNumberFormat="1" applyFont="1" applyFill="1" applyBorder="1" applyAlignment="1">
      <alignment horizontal="right"/>
    </xf>
    <xf numFmtId="0" fontId="46" fillId="0" borderId="3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49" fontId="43" fillId="0" borderId="60" xfId="0" applyNumberFormat="1" applyFont="1" applyFill="1" applyBorder="1" applyAlignment="1">
      <alignment horizontal="center"/>
    </xf>
    <xf numFmtId="186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38" xfId="0" applyFont="1" applyBorder="1" applyAlignment="1">
      <alignment/>
    </xf>
    <xf numFmtId="0" fontId="42" fillId="42" borderId="61" xfId="0" applyFont="1" applyFill="1" applyBorder="1" applyAlignment="1">
      <alignment horizontal="center" vertical="center" textRotation="90"/>
    </xf>
    <xf numFmtId="0" fontId="42" fillId="42" borderId="62" xfId="0" applyFont="1" applyFill="1" applyBorder="1" applyAlignment="1">
      <alignment horizontal="center" vertical="center" textRotation="90"/>
    </xf>
    <xf numFmtId="186" fontId="43" fillId="0" borderId="27" xfId="58" applyNumberFormat="1" applyFont="1" applyFill="1" applyBorder="1" applyAlignment="1">
      <alignment horizontal="right"/>
    </xf>
    <xf numFmtId="0" fontId="42" fillId="42" borderId="31" xfId="0" applyFont="1" applyFill="1" applyBorder="1" applyAlignment="1">
      <alignment horizontal="center"/>
    </xf>
    <xf numFmtId="0" fontId="42" fillId="42" borderId="17" xfId="0" applyFont="1" applyFill="1" applyBorder="1" applyAlignment="1">
      <alignment horizontal="center"/>
    </xf>
    <xf numFmtId="0" fontId="42" fillId="42" borderId="42" xfId="0" applyFont="1" applyFill="1" applyBorder="1" applyAlignment="1">
      <alignment horizontal="center"/>
    </xf>
    <xf numFmtId="0" fontId="45" fillId="42" borderId="61" xfId="0" applyFont="1" applyFill="1" applyBorder="1" applyAlignment="1">
      <alignment horizontal="center"/>
    </xf>
    <xf numFmtId="0" fontId="45" fillId="42" borderId="6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9" fillId="0" borderId="0" xfId="0" applyNumberFormat="1" applyFont="1" applyFill="1" applyAlignment="1">
      <alignment horizontal="right" vertical="top"/>
    </xf>
    <xf numFmtId="0" fontId="44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43" fontId="43" fillId="42" borderId="63" xfId="0" applyNumberFormat="1" applyFont="1" applyFill="1" applyBorder="1" applyAlignment="1">
      <alignment horizontal="right"/>
    </xf>
    <xf numFmtId="186" fontId="44" fillId="0" borderId="27" xfId="0" applyNumberFormat="1" applyFont="1" applyFill="1" applyBorder="1" applyAlignment="1">
      <alignment horizontal="right"/>
    </xf>
    <xf numFmtId="189" fontId="49" fillId="0" borderId="27" xfId="40" applyNumberFormat="1" applyFont="1" applyFill="1" applyBorder="1" applyAlignment="1" applyProtection="1">
      <alignment/>
      <protection/>
    </xf>
    <xf numFmtId="189" fontId="41" fillId="0" borderId="27" xfId="40" applyNumberFormat="1" applyFont="1" applyFill="1" applyBorder="1" applyAlignment="1" applyProtection="1">
      <alignment vertical="center"/>
      <protection/>
    </xf>
    <xf numFmtId="186" fontId="41" fillId="0" borderId="27" xfId="57" applyNumberFormat="1" applyFont="1" applyFill="1" applyBorder="1" applyAlignment="1">
      <alignment horizontal="right"/>
    </xf>
    <xf numFmtId="0" fontId="11" fillId="0" borderId="0" xfId="39" applyNumberFormat="1" applyFont="1" applyFill="1" applyBorder="1" applyAlignment="1" applyProtection="1">
      <alignment horizontal="center"/>
      <protection/>
    </xf>
    <xf numFmtId="0" fontId="12" fillId="0" borderId="0" xfId="39" applyNumberFormat="1" applyFont="1" applyFill="1" applyBorder="1" applyAlignment="1" applyProtection="1">
      <alignment horizontal="center"/>
      <protection/>
    </xf>
    <xf numFmtId="194" fontId="10" fillId="0" borderId="0" xfId="55" applyNumberFormat="1" applyFont="1" applyFill="1" applyBorder="1" applyAlignment="1" applyProtection="1">
      <alignment horizontal="left"/>
      <protection/>
    </xf>
    <xf numFmtId="0" fontId="10" fillId="8" borderId="0" xfId="39" applyNumberFormat="1" applyFont="1" applyFill="1" applyBorder="1" applyAlignment="1" applyProtection="1">
      <alignment horizontal="left"/>
      <protection/>
    </xf>
    <xf numFmtId="0" fontId="10" fillId="0" borderId="0" xfId="39" applyNumberFormat="1" applyFont="1" applyFill="1" applyBorder="1" applyAlignment="1" applyProtection="1">
      <alignment horizontal="center"/>
      <protection/>
    </xf>
    <xf numFmtId="189" fontId="10" fillId="0" borderId="0" xfId="39" applyNumberFormat="1" applyFont="1" applyFill="1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6" fillId="42" borderId="69" xfId="0" applyFont="1" applyFill="1" applyBorder="1" applyAlignment="1">
      <alignment horizontal="center" vertical="center" textRotation="90"/>
    </xf>
    <xf numFmtId="0" fontId="46" fillId="42" borderId="47" xfId="0" applyFont="1" applyFill="1" applyBorder="1" applyAlignment="1">
      <alignment vertical="center" textRotation="90"/>
    </xf>
    <xf numFmtId="0" fontId="46" fillId="42" borderId="70" xfId="0" applyFont="1" applyFill="1" applyBorder="1" applyAlignment="1">
      <alignment vertical="center" textRotation="90"/>
    </xf>
    <xf numFmtId="0" fontId="46" fillId="42" borderId="69" xfId="0" applyFont="1" applyFill="1" applyBorder="1" applyAlignment="1">
      <alignment horizontal="center" vertical="center" textRotation="90" wrapText="1"/>
    </xf>
    <xf numFmtId="0" fontId="41" fillId="42" borderId="47" xfId="0" applyFont="1" applyFill="1" applyBorder="1" applyAlignment="1">
      <alignment/>
    </xf>
    <xf numFmtId="0" fontId="41" fillId="42" borderId="70" xfId="0" applyFont="1" applyFill="1" applyBorder="1" applyAlignment="1">
      <alignment/>
    </xf>
    <xf numFmtId="0" fontId="46" fillId="42" borderId="47" xfId="0" applyFont="1" applyFill="1" applyBorder="1" applyAlignment="1">
      <alignment vertical="center" textRotation="90" wrapText="1"/>
    </xf>
    <xf numFmtId="0" fontId="46" fillId="42" borderId="70" xfId="0" applyFont="1" applyFill="1" applyBorder="1" applyAlignment="1">
      <alignment vertical="center" textRotation="90" wrapText="1"/>
    </xf>
    <xf numFmtId="0" fontId="42" fillId="0" borderId="7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62" xfId="0" applyFont="1" applyBorder="1" applyAlignment="1">
      <alignment horizontal="left" wrapText="1"/>
    </xf>
    <xf numFmtId="0" fontId="43" fillId="0" borderId="72" xfId="0" applyFont="1" applyBorder="1" applyAlignment="1">
      <alignment horizontal="left" wrapText="1"/>
    </xf>
    <xf numFmtId="0" fontId="43" fillId="0" borderId="53" xfId="0" applyFont="1" applyBorder="1" applyAlignment="1">
      <alignment horizontal="left" wrapText="1"/>
    </xf>
    <xf numFmtId="0" fontId="44" fillId="0" borderId="4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50" xfId="0" applyFont="1" applyBorder="1" applyAlignment="1">
      <alignment horizontal="left"/>
    </xf>
    <xf numFmtId="0" fontId="44" fillId="0" borderId="73" xfId="0" applyFont="1" applyBorder="1" applyAlignment="1">
      <alignment horizontal="left"/>
    </xf>
    <xf numFmtId="0" fontId="44" fillId="0" borderId="52" xfId="0" applyFont="1" applyBorder="1" applyAlignment="1">
      <alignment horizontal="left"/>
    </xf>
    <xf numFmtId="0" fontId="44" fillId="0" borderId="74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3" fillId="0" borderId="62" xfId="0" applyFont="1" applyBorder="1" applyAlignment="1">
      <alignment horizontal="left"/>
    </xf>
    <xf numFmtId="0" fontId="43" fillId="0" borderId="72" xfId="0" applyFont="1" applyBorder="1" applyAlignment="1">
      <alignment horizontal="left"/>
    </xf>
    <xf numFmtId="0" fontId="43" fillId="0" borderId="53" xfId="0" applyFont="1" applyBorder="1" applyAlignment="1">
      <alignment horizontal="left"/>
    </xf>
    <xf numFmtId="0" fontId="43" fillId="0" borderId="45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4" fillId="0" borderId="50" xfId="0" applyFont="1" applyBorder="1" applyAlignment="1">
      <alignment horizontal="left" wrapText="1"/>
    </xf>
    <xf numFmtId="0" fontId="44" fillId="0" borderId="73" xfId="0" applyFont="1" applyBorder="1" applyAlignment="1">
      <alignment horizontal="left" wrapText="1"/>
    </xf>
    <xf numFmtId="0" fontId="44" fillId="0" borderId="52" xfId="0" applyFont="1" applyBorder="1" applyAlignment="1">
      <alignment horizontal="left" wrapText="1"/>
    </xf>
    <xf numFmtId="0" fontId="44" fillId="0" borderId="55" xfId="0" applyFont="1" applyBorder="1" applyAlignment="1">
      <alignment horizontal="left" wrapText="1"/>
    </xf>
    <xf numFmtId="0" fontId="44" fillId="0" borderId="77" xfId="0" applyFont="1" applyBorder="1" applyAlignment="1">
      <alignment horizontal="left" wrapText="1"/>
    </xf>
    <xf numFmtId="0" fontId="44" fillId="0" borderId="57" xfId="0" applyFont="1" applyBorder="1" applyAlignment="1">
      <alignment horizontal="left" wrapText="1"/>
    </xf>
    <xf numFmtId="0" fontId="43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62" xfId="0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49" fillId="0" borderId="0" xfId="0" applyNumberFormat="1" applyFont="1" applyFill="1" applyAlignment="1">
      <alignment horizontal="right" vertical="top"/>
    </xf>
    <xf numFmtId="0" fontId="44" fillId="0" borderId="74" xfId="0" applyFont="1" applyFill="1" applyBorder="1" applyAlignment="1">
      <alignment horizontal="center"/>
    </xf>
    <xf numFmtId="0" fontId="44" fillId="0" borderId="75" xfId="0" applyFont="1" applyFill="1" applyBorder="1" applyAlignment="1">
      <alignment horizontal="center"/>
    </xf>
    <xf numFmtId="0" fontId="44" fillId="0" borderId="76" xfId="0" applyFont="1" applyFill="1" applyBorder="1" applyAlignment="1">
      <alignment horizontal="center"/>
    </xf>
    <xf numFmtId="0" fontId="75" fillId="0" borderId="0" xfId="0" applyFont="1" applyAlignment="1">
      <alignment horizontal="center" vertical="center" readingOrder="2"/>
    </xf>
    <xf numFmtId="0" fontId="75" fillId="0" borderId="0" xfId="0" applyFont="1" applyAlignment="1">
      <alignment horizontal="center" readingOrder="2"/>
    </xf>
    <xf numFmtId="0" fontId="43" fillId="42" borderId="58" xfId="0" applyFont="1" applyFill="1" applyBorder="1" applyAlignment="1">
      <alignment horizontal="center"/>
    </xf>
    <xf numFmtId="0" fontId="43" fillId="42" borderId="24" xfId="0" applyFont="1" applyFill="1" applyBorder="1" applyAlignment="1">
      <alignment horizontal="center"/>
    </xf>
    <xf numFmtId="0" fontId="43" fillId="42" borderId="60" xfId="0" applyFont="1" applyFill="1" applyBorder="1" applyAlignment="1">
      <alignment horizontal="center"/>
    </xf>
    <xf numFmtId="0" fontId="75" fillId="0" borderId="37" xfId="0" applyFont="1" applyBorder="1" applyAlignment="1">
      <alignment horizontal="center" readingOrder="2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3" xfId="38"/>
    <cellStyle name="Comma_EJECUCION PRESUPUESTARIA JUAN AQUINO.xlsx 2014-1" xfId="39"/>
    <cellStyle name="Comma_EJECUCION PRESUPUESTARIA JUAN AQUINO.xlsx 2014-1 2" xfId="40"/>
    <cellStyle name="Currency 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cel_BuiltIn_Notas" xfId="51"/>
    <cellStyle name="Hyperlink" xfId="52"/>
    <cellStyle name="Followed Hyperlink" xfId="53"/>
    <cellStyle name="Incorrecto" xfId="54"/>
    <cellStyle name="Comma" xfId="55"/>
    <cellStyle name="Comma [0]" xfId="56"/>
    <cellStyle name="Millares 3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B93">
      <selection activeCell="D92" sqref="D92"/>
    </sheetView>
  </sheetViews>
  <sheetFormatPr defaultColWidth="9.140625" defaultRowHeight="12.75"/>
  <cols>
    <col min="1" max="1" width="8.7109375" style="0" customWidth="1"/>
    <col min="2" max="2" width="27.57421875" style="0" customWidth="1"/>
    <col min="3" max="3" width="33.00390625" style="0" customWidth="1"/>
    <col min="4" max="4" width="32.140625" style="165" customWidth="1"/>
    <col min="5" max="5" width="19.8515625" style="0" customWidth="1"/>
    <col min="6" max="6" width="22.28125" style="0" customWidth="1"/>
    <col min="7" max="7" width="34.7109375" style="91" customWidth="1"/>
    <col min="8" max="8" width="20.8515625" style="91" customWidth="1"/>
    <col min="9" max="9" width="19.421875" style="91" bestFit="1" customWidth="1"/>
    <col min="10" max="10" width="18.140625" style="91" bestFit="1" customWidth="1"/>
    <col min="11" max="11" width="26.00390625" style="91" customWidth="1"/>
    <col min="12" max="12" width="14.140625" style="91" bestFit="1" customWidth="1"/>
  </cols>
  <sheetData>
    <row r="1" spans="1:10" ht="15.75">
      <c r="A1" s="271" t="s">
        <v>114</v>
      </c>
      <c r="B1" s="271"/>
      <c r="C1" s="271"/>
      <c r="D1" s="271"/>
      <c r="E1" s="88"/>
      <c r="F1" s="89" t="s">
        <v>115</v>
      </c>
      <c r="G1" s="90">
        <f>38971015.53-672039.05</f>
        <v>38298976.480000004</v>
      </c>
      <c r="H1" s="91">
        <v>30926387.14</v>
      </c>
      <c r="I1" s="90">
        <f>+H1-G1</f>
        <v>-7372589.340000004</v>
      </c>
      <c r="J1" s="92"/>
    </row>
    <row r="2" spans="1:10" ht="15.75">
      <c r="A2" s="272" t="s">
        <v>446</v>
      </c>
      <c r="B2" s="272"/>
      <c r="C2" s="272"/>
      <c r="D2" s="272"/>
      <c r="E2" s="88"/>
      <c r="F2" s="89" t="s">
        <v>116</v>
      </c>
      <c r="G2" s="90">
        <f>890509.59-20</f>
        <v>890489.59</v>
      </c>
      <c r="H2" s="90"/>
      <c r="I2" s="90"/>
      <c r="J2" s="90"/>
    </row>
    <row r="3" spans="1:10" ht="15.75">
      <c r="A3" s="271" t="s">
        <v>117</v>
      </c>
      <c r="B3" s="271"/>
      <c r="C3" s="271"/>
      <c r="D3" s="271"/>
      <c r="E3" s="88"/>
      <c r="F3" s="89"/>
      <c r="G3" s="93">
        <f>SUM(G1:G2)</f>
        <v>39189466.07000001</v>
      </c>
      <c r="H3" s="90"/>
      <c r="I3" s="92"/>
      <c r="J3" s="90"/>
    </row>
    <row r="4" spans="1:11" ht="15">
      <c r="A4" s="94"/>
      <c r="B4" s="95"/>
      <c r="C4" s="96"/>
      <c r="D4" s="54"/>
      <c r="E4" s="88"/>
      <c r="F4" s="54"/>
      <c r="G4" s="90"/>
      <c r="H4" s="90"/>
      <c r="I4" s="90"/>
      <c r="J4" s="90"/>
      <c r="K4" s="91">
        <f>+I4-G1</f>
        <v>-38298976.480000004</v>
      </c>
    </row>
    <row r="5" spans="1:10" ht="15.75">
      <c r="A5" s="97"/>
      <c r="B5" s="97"/>
      <c r="C5" s="98"/>
      <c r="D5" s="54"/>
      <c r="E5" s="88"/>
      <c r="F5" s="89" t="s">
        <v>118</v>
      </c>
      <c r="G5" s="90">
        <f>1974000+699212+41450+7999.93+621558.9+2006</f>
        <v>3346226.83</v>
      </c>
      <c r="H5" s="90" t="s">
        <v>449</v>
      </c>
      <c r="I5" s="90"/>
      <c r="J5" s="90"/>
    </row>
    <row r="6" spans="1:10" ht="15.75">
      <c r="A6" s="97"/>
      <c r="B6" s="97"/>
      <c r="C6" s="98"/>
      <c r="D6" s="54"/>
      <c r="E6" s="88"/>
      <c r="F6" s="89" t="s">
        <v>119</v>
      </c>
      <c r="G6" s="90">
        <v>0</v>
      </c>
      <c r="H6" s="99"/>
      <c r="I6" s="90"/>
      <c r="J6" s="90"/>
    </row>
    <row r="7" spans="1:10" ht="15.75">
      <c r="A7" s="94"/>
      <c r="B7" s="95"/>
      <c r="C7" s="100"/>
      <c r="D7" s="54"/>
      <c r="E7" s="88"/>
      <c r="F7" s="89" t="s">
        <v>120</v>
      </c>
      <c r="G7" s="90" t="s">
        <v>28</v>
      </c>
      <c r="H7" s="90"/>
      <c r="I7" s="90"/>
      <c r="J7" s="90"/>
    </row>
    <row r="8" spans="1:12" ht="28.5" customHeight="1">
      <c r="A8" s="94"/>
      <c r="B8" s="95"/>
      <c r="C8" s="98" t="s">
        <v>121</v>
      </c>
      <c r="D8" s="101" t="s">
        <v>439</v>
      </c>
      <c r="E8" s="102"/>
      <c r="F8" s="89" t="s">
        <v>122</v>
      </c>
      <c r="G8" s="103">
        <f>-2310473.38-504177+82730</f>
        <v>-2731920.38</v>
      </c>
      <c r="H8" s="99" t="s">
        <v>440</v>
      </c>
      <c r="I8" s="90"/>
      <c r="J8" s="90">
        <v>502489.14</v>
      </c>
      <c r="K8" s="91">
        <v>502848.24</v>
      </c>
      <c r="L8" s="91">
        <v>502489</v>
      </c>
    </row>
    <row r="9" spans="1:11" ht="51.75" customHeight="1">
      <c r="A9" s="97" t="s">
        <v>123</v>
      </c>
      <c r="B9" s="97" t="s">
        <v>124</v>
      </c>
      <c r="C9" s="98" t="s">
        <v>125</v>
      </c>
      <c r="D9" s="104" t="s">
        <v>28</v>
      </c>
      <c r="E9" s="97"/>
      <c r="F9" s="89" t="s">
        <v>126</v>
      </c>
      <c r="G9" s="92">
        <f>SUM(G3:G8)</f>
        <v>39803772.52</v>
      </c>
      <c r="H9" s="90"/>
      <c r="I9" s="90"/>
      <c r="J9" s="90">
        <v>366470.75</v>
      </c>
      <c r="K9" s="91">
        <v>307848.24</v>
      </c>
    </row>
    <row r="10" spans="1:11" ht="32.25" customHeight="1">
      <c r="A10" s="94" t="s">
        <v>127</v>
      </c>
      <c r="B10" s="95" t="s">
        <v>128</v>
      </c>
      <c r="C10" s="100" t="s">
        <v>129</v>
      </c>
      <c r="D10" s="54">
        <f>47179666.49</f>
        <v>47179666.49</v>
      </c>
      <c r="E10" s="105"/>
      <c r="F10" s="54"/>
      <c r="G10" s="90"/>
      <c r="H10" s="90"/>
      <c r="I10" s="90" t="s">
        <v>422</v>
      </c>
      <c r="J10" s="93">
        <f>SUM(J8:J9)</f>
        <v>868959.89</v>
      </c>
      <c r="K10" s="93">
        <f>SUM(K8:K9)</f>
        <v>810696.48</v>
      </c>
    </row>
    <row r="11" spans="1:10" ht="33" customHeight="1">
      <c r="A11" s="94" t="s">
        <v>130</v>
      </c>
      <c r="B11" s="95" t="s">
        <v>131</v>
      </c>
      <c r="C11" s="100" t="s">
        <v>132</v>
      </c>
      <c r="D11" s="53">
        <v>282967.77</v>
      </c>
      <c r="E11" s="88"/>
      <c r="F11" s="106"/>
      <c r="G11" s="90" t="s">
        <v>28</v>
      </c>
      <c r="H11" s="90"/>
      <c r="I11" s="90"/>
      <c r="J11" s="90"/>
    </row>
    <row r="12" spans="1:10" ht="17.25" customHeight="1">
      <c r="A12" s="94" t="s">
        <v>133</v>
      </c>
      <c r="B12" s="107" t="s">
        <v>134</v>
      </c>
      <c r="C12" s="100" t="s">
        <v>135</v>
      </c>
      <c r="D12" s="54">
        <f>51822.6+103425+291.01+56</f>
        <v>155594.61000000002</v>
      </c>
      <c r="E12" s="102"/>
      <c r="F12" s="101" t="s">
        <v>136</v>
      </c>
      <c r="G12" s="90"/>
      <c r="H12" s="90" t="s">
        <v>28</v>
      </c>
      <c r="I12" s="90"/>
      <c r="J12" s="90"/>
    </row>
    <row r="13" spans="1:10" ht="15.75">
      <c r="A13" s="108"/>
      <c r="B13" s="109"/>
      <c r="C13" s="110" t="s">
        <v>137</v>
      </c>
      <c r="D13" s="154">
        <f>SUM(D10:D12)</f>
        <v>47618228.870000005</v>
      </c>
      <c r="E13" s="111"/>
      <c r="F13" s="112">
        <f>+D15-G9</f>
        <v>0</v>
      </c>
      <c r="G13" s="90" t="s">
        <v>28</v>
      </c>
      <c r="H13" s="90"/>
      <c r="I13" s="90"/>
      <c r="J13" s="90" t="s">
        <v>28</v>
      </c>
    </row>
    <row r="14" spans="1:10" ht="30">
      <c r="A14" s="94" t="s">
        <v>138</v>
      </c>
      <c r="B14" s="95"/>
      <c r="C14" s="100" t="s">
        <v>139</v>
      </c>
      <c r="D14" s="53">
        <f>D107-D13</f>
        <v>-7814456.350000009</v>
      </c>
      <c r="E14" s="88"/>
      <c r="F14" s="54"/>
      <c r="G14" s="90"/>
      <c r="H14" s="90"/>
      <c r="I14" s="90"/>
      <c r="J14" s="90"/>
    </row>
    <row r="15" spans="1:11" ht="15.75">
      <c r="A15" s="94"/>
      <c r="B15" s="95"/>
      <c r="C15" s="110" t="s">
        <v>126</v>
      </c>
      <c r="D15" s="113">
        <f>+D14+D13</f>
        <v>39803772.519999996</v>
      </c>
      <c r="E15" s="111"/>
      <c r="F15" s="54"/>
      <c r="G15" s="90" t="s">
        <v>28</v>
      </c>
      <c r="H15" s="90"/>
      <c r="I15" s="90"/>
      <c r="J15" s="90"/>
      <c r="K15" s="91">
        <v>22114631.23</v>
      </c>
    </row>
    <row r="16" spans="1:11" ht="15.75">
      <c r="A16" s="114"/>
      <c r="B16" s="114"/>
      <c r="C16" s="110"/>
      <c r="D16" s="53"/>
      <c r="E16" s="88"/>
      <c r="F16" s="54">
        <v>47618228.87</v>
      </c>
      <c r="G16" s="90"/>
      <c r="H16" s="90"/>
      <c r="I16" s="90"/>
      <c r="J16" s="90"/>
      <c r="K16" s="91">
        <v>21895315.23</v>
      </c>
    </row>
    <row r="17" spans="1:10" ht="15" customHeight="1">
      <c r="A17" s="94"/>
      <c r="B17" s="95"/>
      <c r="C17" s="115" t="s">
        <v>140</v>
      </c>
      <c r="D17" s="116"/>
      <c r="E17" s="114"/>
      <c r="F17" s="54">
        <f>+D13-F16</f>
        <v>0</v>
      </c>
      <c r="G17" s="90"/>
      <c r="H17" s="90"/>
      <c r="I17" s="90"/>
      <c r="J17" s="90"/>
    </row>
    <row r="18" spans="1:11" ht="50.25" customHeight="1">
      <c r="A18" s="94" t="s">
        <v>141</v>
      </c>
      <c r="B18" s="95" t="s">
        <v>142</v>
      </c>
      <c r="C18" s="117" t="s">
        <v>143</v>
      </c>
      <c r="D18" s="175">
        <f>12857577.76-777318.07</f>
        <v>12080259.69</v>
      </c>
      <c r="E18" s="94" t="s">
        <v>144</v>
      </c>
      <c r="F18" s="94"/>
      <c r="G18" s="90"/>
      <c r="H18" s="90"/>
      <c r="I18" s="90"/>
      <c r="J18" s="90"/>
      <c r="K18" s="91">
        <f>+K15-K16</f>
        <v>219316</v>
      </c>
    </row>
    <row r="19" spans="1:10" ht="42" customHeight="1">
      <c r="A19" s="118" t="s">
        <v>145</v>
      </c>
      <c r="B19" s="119" t="s">
        <v>146</v>
      </c>
      <c r="C19" s="100" t="s">
        <v>147</v>
      </c>
      <c r="D19" s="175">
        <v>0</v>
      </c>
      <c r="E19" s="87"/>
      <c r="F19" s="54"/>
      <c r="G19" s="99"/>
      <c r="H19" s="90"/>
      <c r="I19" s="90"/>
      <c r="J19" s="90"/>
    </row>
    <row r="20" spans="1:10" ht="50.25" customHeight="1">
      <c r="A20" s="94" t="s">
        <v>148</v>
      </c>
      <c r="B20" s="95" t="s">
        <v>149</v>
      </c>
      <c r="C20" s="117" t="s">
        <v>150</v>
      </c>
      <c r="D20" s="175">
        <v>2254942.63</v>
      </c>
      <c r="E20" s="120" t="s">
        <v>151</v>
      </c>
      <c r="F20" s="54"/>
      <c r="G20" s="90"/>
      <c r="H20" s="90"/>
      <c r="I20" s="90"/>
      <c r="J20" s="90"/>
    </row>
    <row r="21" spans="1:10" ht="50.25" customHeight="1">
      <c r="A21" s="94" t="s">
        <v>152</v>
      </c>
      <c r="B21" s="95" t="s">
        <v>153</v>
      </c>
      <c r="C21" s="117" t="s">
        <v>41</v>
      </c>
      <c r="D21" s="175">
        <v>213500</v>
      </c>
      <c r="E21" s="273" t="s">
        <v>154</v>
      </c>
      <c r="F21" s="273"/>
      <c r="G21" s="121"/>
      <c r="H21" s="90"/>
      <c r="I21" s="90"/>
      <c r="J21" s="90"/>
    </row>
    <row r="22" spans="1:10" ht="30.75" customHeight="1">
      <c r="A22" s="94" t="s">
        <v>155</v>
      </c>
      <c r="B22" s="95" t="s">
        <v>156</v>
      </c>
      <c r="C22" s="122" t="s">
        <v>157</v>
      </c>
      <c r="D22" s="175" t="s">
        <v>28</v>
      </c>
      <c r="E22" s="123" t="s">
        <v>158</v>
      </c>
      <c r="F22" s="54"/>
      <c r="G22" s="99"/>
      <c r="H22" s="90"/>
      <c r="I22" s="90"/>
      <c r="J22" s="90"/>
    </row>
    <row r="23" spans="1:10" ht="50.25" customHeight="1">
      <c r="A23" s="94" t="s">
        <v>159</v>
      </c>
      <c r="B23" s="95" t="s">
        <v>160</v>
      </c>
      <c r="C23" s="100" t="s">
        <v>161</v>
      </c>
      <c r="D23" s="175">
        <v>0</v>
      </c>
      <c r="E23" s="88"/>
      <c r="F23" s="124"/>
      <c r="G23" s="90"/>
      <c r="H23" s="90"/>
      <c r="I23" s="90"/>
      <c r="J23" s="90"/>
    </row>
    <row r="24" spans="1:10" ht="50.25" customHeight="1">
      <c r="A24" s="94"/>
      <c r="B24" s="144" t="s">
        <v>434</v>
      </c>
      <c r="C24" s="100" t="s">
        <v>435</v>
      </c>
      <c r="D24" s="175">
        <v>0</v>
      </c>
      <c r="E24" s="88"/>
      <c r="F24" s="124"/>
      <c r="G24" s="90"/>
      <c r="H24" s="90"/>
      <c r="I24" s="90"/>
      <c r="J24" s="90"/>
    </row>
    <row r="25" spans="1:10" ht="30.75" customHeight="1">
      <c r="A25" s="94" t="s">
        <v>162</v>
      </c>
      <c r="B25" s="95" t="s">
        <v>163</v>
      </c>
      <c r="C25" s="122" t="s">
        <v>164</v>
      </c>
      <c r="D25" s="175">
        <f>29600+1140000</f>
        <v>1169600</v>
      </c>
      <c r="E25" s="88" t="s">
        <v>165</v>
      </c>
      <c r="F25" s="54"/>
      <c r="G25" s="90"/>
      <c r="H25" s="90"/>
      <c r="I25" s="90"/>
      <c r="J25" s="90"/>
    </row>
    <row r="26" spans="1:10" ht="27.75" customHeight="1">
      <c r="A26" s="94" t="s">
        <v>166</v>
      </c>
      <c r="B26" s="95" t="s">
        <v>167</v>
      </c>
      <c r="C26" s="100" t="s">
        <v>168</v>
      </c>
      <c r="D26" s="175">
        <v>0</v>
      </c>
      <c r="E26" s="88"/>
      <c r="F26" s="54"/>
      <c r="G26" s="99"/>
      <c r="H26" s="90"/>
      <c r="I26" s="90"/>
      <c r="J26" s="90"/>
    </row>
    <row r="27" spans="1:10" ht="56.25" customHeight="1">
      <c r="A27" s="125" t="s">
        <v>169</v>
      </c>
      <c r="B27" s="126" t="s">
        <v>170</v>
      </c>
      <c r="C27" s="122" t="s">
        <v>171</v>
      </c>
      <c r="D27" s="175">
        <f>3036632.71-61994.31</f>
        <v>2974638.4</v>
      </c>
      <c r="E27" s="274" t="s">
        <v>172</v>
      </c>
      <c r="F27" s="274"/>
      <c r="G27" s="274"/>
      <c r="H27" s="90"/>
      <c r="I27" s="90"/>
      <c r="J27" s="90"/>
    </row>
    <row r="28" spans="1:10" ht="37.5" customHeight="1">
      <c r="A28" s="94" t="s">
        <v>173</v>
      </c>
      <c r="B28" s="95" t="s">
        <v>174</v>
      </c>
      <c r="C28" s="100" t="s">
        <v>175</v>
      </c>
      <c r="D28" s="175">
        <v>0</v>
      </c>
      <c r="E28" s="88"/>
      <c r="F28" s="54"/>
      <c r="G28" s="90"/>
      <c r="H28" s="90"/>
      <c r="I28" s="90"/>
      <c r="J28" s="90"/>
    </row>
    <row r="29" spans="1:10" ht="50.25" customHeight="1">
      <c r="A29" s="94" t="s">
        <v>176</v>
      </c>
      <c r="B29" s="95" t="s">
        <v>177</v>
      </c>
      <c r="C29" s="122" t="s">
        <v>178</v>
      </c>
      <c r="D29" s="175">
        <v>1284325.97</v>
      </c>
      <c r="E29" s="123" t="s">
        <v>179</v>
      </c>
      <c r="F29" s="54"/>
      <c r="G29" s="90"/>
      <c r="H29" s="90"/>
      <c r="I29" s="90"/>
      <c r="J29" s="90"/>
    </row>
    <row r="30" spans="1:10" ht="50.25" customHeight="1">
      <c r="A30" s="94" t="s">
        <v>180</v>
      </c>
      <c r="B30" s="95" t="s">
        <v>181</v>
      </c>
      <c r="C30" s="100" t="s">
        <v>182</v>
      </c>
      <c r="D30" s="175">
        <v>11075.22</v>
      </c>
      <c r="E30" s="123" t="s">
        <v>183</v>
      </c>
      <c r="F30" s="54"/>
      <c r="G30" s="90"/>
      <c r="H30" s="90"/>
      <c r="I30" s="90"/>
      <c r="J30" s="90"/>
    </row>
    <row r="31" spans="1:10" ht="50.25" customHeight="1">
      <c r="A31" s="94" t="s">
        <v>184</v>
      </c>
      <c r="B31" s="127" t="s">
        <v>185</v>
      </c>
      <c r="C31" s="122" t="s">
        <v>186</v>
      </c>
      <c r="D31" s="175">
        <v>1148166.84</v>
      </c>
      <c r="E31" s="123" t="s">
        <v>187</v>
      </c>
      <c r="F31" s="54"/>
      <c r="G31" s="90"/>
      <c r="H31" s="90"/>
      <c r="I31" s="90"/>
      <c r="J31" s="90"/>
    </row>
    <row r="32" spans="1:10" ht="50.25" customHeight="1">
      <c r="A32" s="94" t="s">
        <v>188</v>
      </c>
      <c r="B32" s="95" t="s">
        <v>189</v>
      </c>
      <c r="C32" s="122" t="s">
        <v>190</v>
      </c>
      <c r="D32" s="175">
        <v>102336.56</v>
      </c>
      <c r="E32" s="123" t="s">
        <v>191</v>
      </c>
      <c r="F32" s="54"/>
      <c r="G32" s="99"/>
      <c r="H32" s="90"/>
      <c r="I32" s="90"/>
      <c r="J32" s="90"/>
    </row>
    <row r="33" spans="1:10" ht="72" customHeight="1">
      <c r="A33" s="94" t="s">
        <v>192</v>
      </c>
      <c r="B33" s="95" t="s">
        <v>193</v>
      </c>
      <c r="C33" s="122" t="s">
        <v>194</v>
      </c>
      <c r="D33" s="175">
        <v>852844.89</v>
      </c>
      <c r="E33" s="123" t="s">
        <v>195</v>
      </c>
      <c r="F33" s="54"/>
      <c r="G33" s="99"/>
      <c r="H33" s="90"/>
      <c r="I33" s="90"/>
      <c r="J33" s="90"/>
    </row>
    <row r="34" spans="1:10" ht="50.25" customHeight="1">
      <c r="A34" s="94" t="s">
        <v>196</v>
      </c>
      <c r="B34" s="95" t="s">
        <v>197</v>
      </c>
      <c r="C34" s="122" t="s">
        <v>198</v>
      </c>
      <c r="D34" s="175">
        <v>804481.08</v>
      </c>
      <c r="E34" s="123" t="s">
        <v>199</v>
      </c>
      <c r="F34" s="54"/>
      <c r="G34" s="99"/>
      <c r="H34" s="90"/>
      <c r="I34" s="90"/>
      <c r="J34" s="90"/>
    </row>
    <row r="35" spans="1:10" ht="40.5" customHeight="1">
      <c r="A35" s="94"/>
      <c r="B35" s="95"/>
      <c r="C35" s="110" t="s">
        <v>200</v>
      </c>
      <c r="D35" s="113">
        <f>SUM(D18:D34)</f>
        <v>22896171.279999994</v>
      </c>
      <c r="E35" s="111"/>
      <c r="F35" s="128"/>
      <c r="G35" s="99"/>
      <c r="H35" s="90" t="s">
        <v>28</v>
      </c>
      <c r="I35" s="90"/>
      <c r="J35" s="90"/>
    </row>
    <row r="36" spans="1:10" ht="15" customHeight="1">
      <c r="A36" s="94"/>
      <c r="B36" s="95"/>
      <c r="C36" s="110"/>
      <c r="D36" s="53"/>
      <c r="E36" s="88"/>
      <c r="F36" s="54"/>
      <c r="G36" s="99"/>
      <c r="H36" s="90"/>
      <c r="I36" s="90"/>
      <c r="J36" s="90"/>
    </row>
    <row r="37" spans="1:10" ht="15" customHeight="1">
      <c r="A37" s="94"/>
      <c r="B37" s="95"/>
      <c r="C37" s="110"/>
      <c r="D37" s="53"/>
      <c r="E37" s="88"/>
      <c r="F37" s="54"/>
      <c r="G37" s="99"/>
      <c r="H37" s="90"/>
      <c r="I37" s="90"/>
      <c r="J37" s="90"/>
    </row>
    <row r="38" spans="1:10" ht="35.25" customHeight="1">
      <c r="A38" s="124" t="s">
        <v>201</v>
      </c>
      <c r="B38" s="94" t="s">
        <v>202</v>
      </c>
      <c r="C38" s="122" t="s">
        <v>203</v>
      </c>
      <c r="D38" s="175">
        <f>305.18+15.6</f>
        <v>320.78000000000003</v>
      </c>
      <c r="E38" s="123" t="s">
        <v>204</v>
      </c>
      <c r="F38" s="54"/>
      <c r="G38" s="92"/>
      <c r="H38" s="90" t="s">
        <v>28</v>
      </c>
      <c r="I38" s="90"/>
      <c r="J38" s="90"/>
    </row>
    <row r="39" spans="1:10" ht="31.5" customHeight="1">
      <c r="A39" s="124" t="s">
        <v>205</v>
      </c>
      <c r="B39" s="127" t="s">
        <v>206</v>
      </c>
      <c r="C39" s="122" t="s">
        <v>207</v>
      </c>
      <c r="D39" s="175">
        <f>84664.72+101908.69-1495</f>
        <v>185078.41</v>
      </c>
      <c r="E39" s="123" t="s">
        <v>208</v>
      </c>
      <c r="F39" s="54"/>
      <c r="G39" s="90"/>
      <c r="H39" s="90"/>
      <c r="I39" s="90" t="s">
        <v>28</v>
      </c>
      <c r="J39" s="90"/>
    </row>
    <row r="40" spans="1:10" ht="15" customHeight="1">
      <c r="A40" s="124" t="s">
        <v>209</v>
      </c>
      <c r="B40" s="95" t="s">
        <v>210</v>
      </c>
      <c r="C40" s="122" t="s">
        <v>51</v>
      </c>
      <c r="D40" s="175">
        <v>5755</v>
      </c>
      <c r="E40" s="123" t="s">
        <v>211</v>
      </c>
      <c r="F40" s="54"/>
      <c r="G40" s="90"/>
      <c r="H40" s="90"/>
      <c r="I40" s="90"/>
      <c r="J40" s="90"/>
    </row>
    <row r="41" spans="1:10" ht="15" customHeight="1">
      <c r="A41" s="124" t="s">
        <v>212</v>
      </c>
      <c r="B41" s="127" t="s">
        <v>213</v>
      </c>
      <c r="C41" s="122" t="s">
        <v>214</v>
      </c>
      <c r="D41" s="175">
        <v>76472.18</v>
      </c>
      <c r="E41" s="129" t="str">
        <f>+C41</f>
        <v>Internet y Televisión por Cable</v>
      </c>
      <c r="F41" s="54"/>
      <c r="G41" s="130"/>
      <c r="H41" s="90"/>
      <c r="I41" s="90"/>
      <c r="J41" s="90"/>
    </row>
    <row r="42" spans="1:10" ht="30.75" customHeight="1">
      <c r="A42" s="124"/>
      <c r="B42" s="127" t="s">
        <v>215</v>
      </c>
      <c r="C42" s="100" t="s">
        <v>216</v>
      </c>
      <c r="D42" s="175">
        <v>0</v>
      </c>
      <c r="E42" s="96"/>
      <c r="F42" s="54"/>
      <c r="G42" s="130"/>
      <c r="H42" s="90"/>
      <c r="I42" s="90"/>
      <c r="J42" s="90"/>
    </row>
    <row r="43" spans="1:10" ht="15" customHeight="1">
      <c r="A43" s="124" t="s">
        <v>217</v>
      </c>
      <c r="B43" s="95" t="s">
        <v>218</v>
      </c>
      <c r="C43" s="122" t="s">
        <v>219</v>
      </c>
      <c r="D43" s="175">
        <v>176683.27</v>
      </c>
      <c r="E43" s="88" t="s">
        <v>220</v>
      </c>
      <c r="F43" s="54"/>
      <c r="G43" s="130"/>
      <c r="H43" s="90"/>
      <c r="I43" s="90"/>
      <c r="J43" s="90"/>
    </row>
    <row r="44" spans="1:10" ht="15" customHeight="1">
      <c r="A44" s="94" t="s">
        <v>221</v>
      </c>
      <c r="B44" s="95" t="s">
        <v>222</v>
      </c>
      <c r="C44" s="122" t="s">
        <v>54</v>
      </c>
      <c r="D44" s="175">
        <v>0</v>
      </c>
      <c r="E44" s="88" t="s">
        <v>223</v>
      </c>
      <c r="F44" s="54"/>
      <c r="G44" s="130"/>
      <c r="H44" s="90"/>
      <c r="I44" s="90"/>
      <c r="J44" s="90"/>
    </row>
    <row r="45" spans="1:10" ht="15" customHeight="1">
      <c r="A45" s="94" t="s">
        <v>224</v>
      </c>
      <c r="B45" s="95" t="s">
        <v>225</v>
      </c>
      <c r="C45" s="100" t="s">
        <v>226</v>
      </c>
      <c r="D45" s="175">
        <v>4474.4</v>
      </c>
      <c r="E45" s="88" t="s">
        <v>227</v>
      </c>
      <c r="F45" s="54"/>
      <c r="G45" s="90"/>
      <c r="H45" s="90"/>
      <c r="I45" s="90"/>
      <c r="J45" s="90"/>
    </row>
    <row r="46" spans="1:10" ht="15" customHeight="1">
      <c r="A46" s="94"/>
      <c r="B46" s="127" t="s">
        <v>228</v>
      </c>
      <c r="C46" s="100" t="s">
        <v>229</v>
      </c>
      <c r="D46" s="175">
        <v>0</v>
      </c>
      <c r="E46" s="88"/>
      <c r="F46" s="54"/>
      <c r="G46" s="90"/>
      <c r="H46" s="90"/>
      <c r="I46" s="90"/>
      <c r="J46" s="90"/>
    </row>
    <row r="47" spans="1:10" ht="15" customHeight="1">
      <c r="A47" s="94" t="s">
        <v>230</v>
      </c>
      <c r="B47" s="95" t="s">
        <v>231</v>
      </c>
      <c r="C47" s="122" t="s">
        <v>56</v>
      </c>
      <c r="D47" s="175">
        <f>517000-58902.6</f>
        <v>458097.4</v>
      </c>
      <c r="E47" s="88"/>
      <c r="F47" s="54"/>
      <c r="G47" s="99"/>
      <c r="H47" s="90"/>
      <c r="I47" s="90"/>
      <c r="J47" s="90"/>
    </row>
    <row r="48" spans="1:10" ht="54" customHeight="1">
      <c r="A48" s="94" t="s">
        <v>232</v>
      </c>
      <c r="B48" s="95" t="s">
        <v>428</v>
      </c>
      <c r="C48" s="122" t="s">
        <v>57</v>
      </c>
      <c r="D48" s="175">
        <f>356718.66-89231.6</f>
        <v>267487.05999999994</v>
      </c>
      <c r="E48" s="275" t="s">
        <v>233</v>
      </c>
      <c r="F48" s="275"/>
      <c r="G48" s="90"/>
      <c r="H48" s="90" t="s">
        <v>28</v>
      </c>
      <c r="I48" s="90"/>
      <c r="J48" s="90"/>
    </row>
    <row r="49" spans="1:10" ht="30.75" customHeight="1">
      <c r="A49" s="94" t="s">
        <v>234</v>
      </c>
      <c r="B49" s="95" t="s">
        <v>235</v>
      </c>
      <c r="C49" s="100" t="s">
        <v>236</v>
      </c>
      <c r="D49" s="53" t="s">
        <v>28</v>
      </c>
      <c r="E49" s="88"/>
      <c r="F49" s="54"/>
      <c r="G49" s="99"/>
      <c r="H49" s="90"/>
      <c r="I49" s="90"/>
      <c r="J49" s="90"/>
    </row>
    <row r="50" spans="1:10" ht="33.75" customHeight="1">
      <c r="A50" s="94" t="s">
        <v>237</v>
      </c>
      <c r="B50" s="95" t="s">
        <v>238</v>
      </c>
      <c r="C50" s="122" t="s">
        <v>59</v>
      </c>
      <c r="D50" s="53">
        <f>125089-7080</f>
        <v>118009</v>
      </c>
      <c r="E50" s="275" t="s">
        <v>239</v>
      </c>
      <c r="F50" s="275"/>
      <c r="G50" s="90"/>
      <c r="H50" s="90"/>
      <c r="I50" s="90"/>
      <c r="J50" s="90"/>
    </row>
    <row r="51" spans="1:10" ht="18.75" customHeight="1">
      <c r="A51" s="94" t="s">
        <v>240</v>
      </c>
      <c r="B51" s="95" t="s">
        <v>241</v>
      </c>
      <c r="C51" s="122" t="s">
        <v>242</v>
      </c>
      <c r="D51" s="53">
        <v>30000</v>
      </c>
      <c r="E51" s="88" t="s">
        <v>243</v>
      </c>
      <c r="F51" s="54"/>
      <c r="G51" s="90"/>
      <c r="H51" s="90"/>
      <c r="I51" s="90"/>
      <c r="J51" s="90"/>
    </row>
    <row r="52" spans="1:10" ht="39" customHeight="1">
      <c r="A52" s="94" t="s">
        <v>244</v>
      </c>
      <c r="B52" s="127" t="s">
        <v>245</v>
      </c>
      <c r="C52" s="122" t="s">
        <v>246</v>
      </c>
      <c r="D52" s="131">
        <f>44223.95+30709.5-34155.1</f>
        <v>40778.35</v>
      </c>
      <c r="F52" s="132"/>
      <c r="G52" s="90"/>
      <c r="H52" s="90"/>
      <c r="I52" s="90"/>
      <c r="J52" s="90"/>
    </row>
    <row r="53" spans="1:10" ht="21.75" customHeight="1">
      <c r="A53" s="94"/>
      <c r="B53" s="127" t="s">
        <v>247</v>
      </c>
      <c r="C53" s="122" t="s">
        <v>248</v>
      </c>
      <c r="D53" s="53">
        <v>196434.6</v>
      </c>
      <c r="E53" s="133"/>
      <c r="F53" s="134"/>
      <c r="G53" s="135"/>
      <c r="H53" s="135"/>
      <c r="I53" s="135"/>
      <c r="J53" s="90"/>
    </row>
    <row r="54" spans="1:10" ht="24.75" customHeight="1">
      <c r="A54" s="94" t="s">
        <v>249</v>
      </c>
      <c r="B54" s="136" t="s">
        <v>423</v>
      </c>
      <c r="C54" s="100" t="s">
        <v>105</v>
      </c>
      <c r="D54" s="131">
        <v>0</v>
      </c>
      <c r="E54" s="53"/>
      <c r="F54" s="132"/>
      <c r="G54" s="90"/>
      <c r="H54" s="90"/>
      <c r="I54" s="90"/>
      <c r="J54" s="90"/>
    </row>
    <row r="55" spans="1:10" ht="61.5" customHeight="1">
      <c r="A55" s="137" t="s">
        <v>250</v>
      </c>
      <c r="B55" s="95" t="s">
        <v>251</v>
      </c>
      <c r="C55" s="122" t="s">
        <v>252</v>
      </c>
      <c r="D55" s="53">
        <f>83750.06</f>
        <v>83750.06</v>
      </c>
      <c r="E55" s="275" t="s">
        <v>253</v>
      </c>
      <c r="F55" s="275"/>
      <c r="G55" s="99"/>
      <c r="H55" s="90"/>
      <c r="I55" s="90"/>
      <c r="J55" s="90"/>
    </row>
    <row r="56" spans="1:10" ht="36.75" customHeight="1">
      <c r="A56" s="94" t="s">
        <v>254</v>
      </c>
      <c r="B56" s="95" t="s">
        <v>429</v>
      </c>
      <c r="C56" s="122" t="s">
        <v>255</v>
      </c>
      <c r="D56" s="53">
        <f>108521.95+50266.67</f>
        <v>158788.62</v>
      </c>
      <c r="E56" s="94" t="s">
        <v>256</v>
      </c>
      <c r="F56" s="128"/>
      <c r="G56" s="99"/>
      <c r="H56" s="90"/>
      <c r="I56" s="90"/>
      <c r="J56" s="90"/>
    </row>
    <row r="57" spans="1:10" ht="21.75" customHeight="1">
      <c r="A57" s="137" t="s">
        <v>257</v>
      </c>
      <c r="B57" s="95" t="s">
        <v>430</v>
      </c>
      <c r="C57" s="122" t="s">
        <v>258</v>
      </c>
      <c r="D57" s="53">
        <v>0</v>
      </c>
      <c r="E57" s="94" t="s">
        <v>259</v>
      </c>
      <c r="F57" s="128"/>
      <c r="G57" s="90"/>
      <c r="H57" s="276"/>
      <c r="I57" s="276"/>
      <c r="J57" s="276"/>
    </row>
    <row r="58" spans="1:10" ht="15" customHeight="1">
      <c r="A58" s="94" t="s">
        <v>260</v>
      </c>
      <c r="B58" s="95" t="s">
        <v>433</v>
      </c>
      <c r="C58" s="122" t="s">
        <v>261</v>
      </c>
      <c r="D58" s="53">
        <f>102045.84+67185.14+197943.06+53610.94</f>
        <v>420784.98</v>
      </c>
      <c r="E58" s="94" t="s">
        <v>262</v>
      </c>
      <c r="F58" s="53"/>
      <c r="G58" s="99"/>
      <c r="H58" s="90"/>
      <c r="I58" s="90"/>
      <c r="J58" s="90"/>
    </row>
    <row r="59" spans="1:10" ht="17.25" customHeight="1">
      <c r="A59" s="94" t="s">
        <v>263</v>
      </c>
      <c r="B59" s="95" t="s">
        <v>424</v>
      </c>
      <c r="C59" s="138" t="s">
        <v>425</v>
      </c>
      <c r="D59" s="53">
        <v>48002.4</v>
      </c>
      <c r="E59" s="94" t="s">
        <v>264</v>
      </c>
      <c r="F59" s="54"/>
      <c r="G59" s="99"/>
      <c r="H59" s="90"/>
      <c r="I59" s="90"/>
      <c r="J59" s="90"/>
    </row>
    <row r="60" spans="1:10" ht="15" customHeight="1">
      <c r="A60" s="94" t="s">
        <v>265</v>
      </c>
      <c r="B60" s="95" t="s">
        <v>426</v>
      </c>
      <c r="C60" s="122" t="s">
        <v>266</v>
      </c>
      <c r="D60" s="53">
        <f>57378.98+47505.95</f>
        <v>104884.93</v>
      </c>
      <c r="E60" s="94" t="s">
        <v>267</v>
      </c>
      <c r="F60" s="54"/>
      <c r="G60" s="99"/>
      <c r="H60" s="90"/>
      <c r="I60" s="90"/>
      <c r="J60" s="90"/>
    </row>
    <row r="61" spans="1:10" ht="15" customHeight="1">
      <c r="A61" s="94" t="s">
        <v>268</v>
      </c>
      <c r="B61" s="95" t="s">
        <v>269</v>
      </c>
      <c r="C61" s="122" t="s">
        <v>68</v>
      </c>
      <c r="D61" s="53">
        <v>4720</v>
      </c>
      <c r="E61" s="94" t="s">
        <v>270</v>
      </c>
      <c r="F61" s="54"/>
      <c r="G61" s="99"/>
      <c r="H61" s="90"/>
      <c r="I61" s="90"/>
      <c r="J61" s="90"/>
    </row>
    <row r="62" spans="1:10" ht="15" customHeight="1">
      <c r="A62" s="94" t="s">
        <v>271</v>
      </c>
      <c r="B62" s="95" t="s">
        <v>272</v>
      </c>
      <c r="C62" s="139" t="s">
        <v>69</v>
      </c>
      <c r="D62" s="53">
        <f>91509.59-20</f>
        <v>91489.59</v>
      </c>
      <c r="E62" s="94" t="s">
        <v>273</v>
      </c>
      <c r="F62" s="54"/>
      <c r="G62" s="99"/>
      <c r="H62" s="90"/>
      <c r="I62" s="90"/>
      <c r="J62" s="90"/>
    </row>
    <row r="63" spans="1:10" ht="15" customHeight="1">
      <c r="A63" s="94" t="s">
        <v>274</v>
      </c>
      <c r="B63" s="95" t="s">
        <v>438</v>
      </c>
      <c r="C63" s="122" t="s">
        <v>275</v>
      </c>
      <c r="D63" s="53">
        <v>2751460</v>
      </c>
      <c r="E63" s="94" t="s">
        <v>276</v>
      </c>
      <c r="F63" s="54"/>
      <c r="G63" s="99"/>
      <c r="H63" s="90"/>
      <c r="I63" s="90"/>
      <c r="J63" s="90"/>
    </row>
    <row r="64" spans="1:10" ht="15" customHeight="1">
      <c r="A64" s="94"/>
      <c r="B64" s="119" t="s">
        <v>436</v>
      </c>
      <c r="C64" s="122" t="s">
        <v>437</v>
      </c>
      <c r="D64" s="53">
        <v>111793.2</v>
      </c>
      <c r="E64" s="94"/>
      <c r="F64" s="54"/>
      <c r="G64" s="99"/>
      <c r="H64" s="90"/>
      <c r="I64" s="90"/>
      <c r="J64" s="90"/>
    </row>
    <row r="65" spans="1:10" ht="15" customHeight="1">
      <c r="A65" s="94" t="s">
        <v>277</v>
      </c>
      <c r="B65" s="119" t="s">
        <v>278</v>
      </c>
      <c r="C65" s="100" t="s">
        <v>279</v>
      </c>
      <c r="D65" s="140">
        <v>0</v>
      </c>
      <c r="E65" s="88"/>
      <c r="F65" s="54"/>
      <c r="G65" s="90"/>
      <c r="H65" s="90" t="s">
        <v>28</v>
      </c>
      <c r="I65" s="90"/>
      <c r="J65" s="90"/>
    </row>
    <row r="66" spans="1:10" ht="15" customHeight="1">
      <c r="A66" s="94" t="s">
        <v>280</v>
      </c>
      <c r="B66" s="95" t="s">
        <v>281</v>
      </c>
      <c r="C66" s="100" t="s">
        <v>282</v>
      </c>
      <c r="D66" s="140">
        <v>0</v>
      </c>
      <c r="E66" s="88"/>
      <c r="F66" s="54"/>
      <c r="G66" s="99"/>
      <c r="H66" s="90"/>
      <c r="I66" s="90"/>
      <c r="J66" s="90"/>
    </row>
    <row r="67" spans="1:10" ht="191.25" customHeight="1">
      <c r="A67" s="94" t="s">
        <v>283</v>
      </c>
      <c r="B67" s="95" t="s">
        <v>427</v>
      </c>
      <c r="C67" s="100" t="s">
        <v>284</v>
      </c>
      <c r="D67" s="53">
        <f>+D147</f>
        <v>4997856.12</v>
      </c>
      <c r="E67" s="88"/>
      <c r="F67" s="141"/>
      <c r="G67" s="90"/>
      <c r="H67" s="90"/>
      <c r="I67" s="90"/>
      <c r="J67" s="90"/>
    </row>
    <row r="68" spans="1:10" ht="20.25" customHeight="1">
      <c r="A68" s="94"/>
      <c r="B68" s="95"/>
      <c r="C68" s="110" t="s">
        <v>285</v>
      </c>
      <c r="D68" s="113">
        <f>SUM(D38:D67)</f>
        <v>10333120.350000001</v>
      </c>
      <c r="E68" s="87"/>
      <c r="F68" s="128"/>
      <c r="G68" s="99"/>
      <c r="H68" s="90"/>
      <c r="I68" s="90"/>
      <c r="J68" s="90"/>
    </row>
    <row r="69" spans="1:10" ht="15" customHeight="1">
      <c r="A69" s="94"/>
      <c r="B69" s="95"/>
      <c r="C69" s="110"/>
      <c r="D69" s="53"/>
      <c r="E69" s="88"/>
      <c r="F69" s="142"/>
      <c r="G69" s="99"/>
      <c r="H69" s="90"/>
      <c r="I69" s="90"/>
      <c r="J69" s="90"/>
    </row>
    <row r="70" spans="1:10" ht="15" customHeight="1">
      <c r="A70" s="94" t="s">
        <v>286</v>
      </c>
      <c r="B70" s="95" t="s">
        <v>287</v>
      </c>
      <c r="C70" s="143" t="s">
        <v>75</v>
      </c>
      <c r="D70" s="53">
        <f>327712.88-36816</f>
        <v>290896.88</v>
      </c>
      <c r="E70" s="94" t="s">
        <v>288</v>
      </c>
      <c r="F70" s="94"/>
      <c r="G70" s="99"/>
      <c r="H70" s="90"/>
      <c r="I70" s="90"/>
      <c r="J70" s="90"/>
    </row>
    <row r="71" spans="1:10" ht="15" customHeight="1">
      <c r="A71" s="94" t="s">
        <v>289</v>
      </c>
      <c r="B71" s="95" t="s">
        <v>290</v>
      </c>
      <c r="C71" s="100" t="s">
        <v>76</v>
      </c>
      <c r="D71" s="53">
        <v>26550</v>
      </c>
      <c r="E71" s="275" t="s">
        <v>291</v>
      </c>
      <c r="F71" s="275"/>
      <c r="G71" s="99"/>
      <c r="H71" s="90"/>
      <c r="I71" s="90"/>
      <c r="J71" s="90"/>
    </row>
    <row r="72" spans="1:10" ht="15" customHeight="1">
      <c r="A72" s="94" t="s">
        <v>292</v>
      </c>
      <c r="B72" s="95" t="s">
        <v>293</v>
      </c>
      <c r="C72" s="122" t="s">
        <v>77</v>
      </c>
      <c r="D72" s="53">
        <v>0</v>
      </c>
      <c r="E72" s="275" t="s">
        <v>294</v>
      </c>
      <c r="F72" s="275"/>
      <c r="G72" s="99"/>
      <c r="H72" s="90"/>
      <c r="I72" s="90"/>
      <c r="J72" s="90"/>
    </row>
    <row r="73" spans="1:10" ht="15" customHeight="1">
      <c r="A73" s="94" t="s">
        <v>295</v>
      </c>
      <c r="B73" s="95" t="s">
        <v>296</v>
      </c>
      <c r="C73" s="122" t="s">
        <v>297</v>
      </c>
      <c r="D73" s="53">
        <v>624385</v>
      </c>
      <c r="E73" s="94" t="s">
        <v>298</v>
      </c>
      <c r="F73" s="94"/>
      <c r="G73" s="90"/>
      <c r="H73" s="90" t="s">
        <v>28</v>
      </c>
      <c r="I73" s="90"/>
      <c r="J73" s="90"/>
    </row>
    <row r="74" spans="1:10" ht="15" customHeight="1">
      <c r="A74" s="94" t="s">
        <v>299</v>
      </c>
      <c r="B74" s="95" t="s">
        <v>300</v>
      </c>
      <c r="C74" s="100" t="s">
        <v>301</v>
      </c>
      <c r="D74" s="53">
        <v>0</v>
      </c>
      <c r="E74" s="88"/>
      <c r="F74" s="54"/>
      <c r="G74" s="99"/>
      <c r="H74" s="90" t="s">
        <v>28</v>
      </c>
      <c r="I74" s="90"/>
      <c r="J74" s="90"/>
    </row>
    <row r="75" spans="1:10" ht="15" customHeight="1">
      <c r="A75" s="94" t="s">
        <v>302</v>
      </c>
      <c r="B75" s="95" t="s">
        <v>303</v>
      </c>
      <c r="C75" s="100" t="s">
        <v>304</v>
      </c>
      <c r="D75" s="53">
        <v>0</v>
      </c>
      <c r="E75" s="88"/>
      <c r="F75" s="54"/>
      <c r="G75" s="99"/>
      <c r="H75" s="90"/>
      <c r="I75" s="90"/>
      <c r="J75" s="90"/>
    </row>
    <row r="76" spans="1:10" ht="15" customHeight="1">
      <c r="A76" s="94" t="s">
        <v>305</v>
      </c>
      <c r="B76" s="95" t="s">
        <v>306</v>
      </c>
      <c r="C76" s="122" t="s">
        <v>80</v>
      </c>
      <c r="D76" s="53">
        <v>66697.9</v>
      </c>
      <c r="E76" s="94" t="s">
        <v>307</v>
      </c>
      <c r="F76" s="94"/>
      <c r="G76" s="99"/>
      <c r="H76" s="90"/>
      <c r="I76" s="90"/>
      <c r="J76" s="90"/>
    </row>
    <row r="77" spans="1:10" ht="15" customHeight="1">
      <c r="A77" s="94" t="s">
        <v>308</v>
      </c>
      <c r="B77" s="144" t="s">
        <v>309</v>
      </c>
      <c r="C77" s="122" t="s">
        <v>310</v>
      </c>
      <c r="D77" s="53">
        <f>564417.9-2006</f>
        <v>562411.9</v>
      </c>
      <c r="E77" s="94" t="s">
        <v>311</v>
      </c>
      <c r="F77" s="94"/>
      <c r="G77" s="90"/>
      <c r="H77" s="90"/>
      <c r="I77" s="90"/>
      <c r="J77" s="90"/>
    </row>
    <row r="78" spans="1:10" ht="15" customHeight="1">
      <c r="A78" s="94"/>
      <c r="B78" s="144"/>
      <c r="C78" s="100"/>
      <c r="D78" s="53"/>
      <c r="E78" s="88"/>
      <c r="F78" s="54"/>
      <c r="G78" s="90"/>
      <c r="H78" s="90"/>
      <c r="I78" s="90"/>
      <c r="J78" s="90"/>
    </row>
    <row r="79" spans="1:10" ht="36.75" customHeight="1">
      <c r="A79" s="94"/>
      <c r="B79" s="95"/>
      <c r="C79" s="110" t="s">
        <v>312</v>
      </c>
      <c r="D79" s="113">
        <f>SUM(D70:D78)</f>
        <v>1570941.6800000002</v>
      </c>
      <c r="E79" s="87"/>
      <c r="F79" s="128"/>
      <c r="G79" s="90"/>
      <c r="H79" s="90"/>
      <c r="I79" s="90"/>
      <c r="J79" s="90"/>
    </row>
    <row r="80" spans="1:10" ht="15" customHeight="1">
      <c r="A80" s="94"/>
      <c r="B80" s="95"/>
      <c r="C80" s="100"/>
      <c r="D80" s="53"/>
      <c r="E80" s="88"/>
      <c r="F80" s="54"/>
      <c r="G80" s="99"/>
      <c r="H80" s="90"/>
      <c r="I80" s="90"/>
      <c r="J80" s="90"/>
    </row>
    <row r="81" spans="1:10" ht="15" customHeight="1">
      <c r="A81" s="94" t="s">
        <v>313</v>
      </c>
      <c r="B81" s="95" t="s">
        <v>314</v>
      </c>
      <c r="C81" s="117" t="s">
        <v>315</v>
      </c>
      <c r="D81" s="53">
        <f>777318.07+61994.31</f>
        <v>839312.3799999999</v>
      </c>
      <c r="E81" s="94" t="s">
        <v>316</v>
      </c>
      <c r="F81" s="94"/>
      <c r="G81" s="90"/>
      <c r="H81" s="90"/>
      <c r="I81" s="90"/>
      <c r="J81" s="90"/>
    </row>
    <row r="82" spans="1:10" ht="15" customHeight="1">
      <c r="A82" s="94" t="s">
        <v>317</v>
      </c>
      <c r="B82" s="95"/>
      <c r="C82" s="100" t="s">
        <v>318</v>
      </c>
      <c r="D82" s="53">
        <v>0</v>
      </c>
      <c r="E82" s="87"/>
      <c r="F82" s="54"/>
      <c r="G82" s="99"/>
      <c r="H82" s="90"/>
      <c r="I82" s="90"/>
      <c r="J82" s="90"/>
    </row>
    <row r="83" spans="1:10" ht="15" customHeight="1">
      <c r="A83" s="94" t="s">
        <v>319</v>
      </c>
      <c r="B83" s="95" t="s">
        <v>320</v>
      </c>
      <c r="C83" s="122" t="s">
        <v>321</v>
      </c>
      <c r="D83" s="53">
        <f>85000+19000</f>
        <v>104000</v>
      </c>
      <c r="E83" s="90" t="s">
        <v>322</v>
      </c>
      <c r="F83" s="90"/>
      <c r="G83" s="90"/>
      <c r="H83" s="90"/>
      <c r="I83" s="90"/>
      <c r="J83" s="90"/>
    </row>
    <row r="84" spans="1:10" ht="15" customHeight="1">
      <c r="A84" s="94" t="s">
        <v>323</v>
      </c>
      <c r="B84" s="95"/>
      <c r="C84" s="100" t="s">
        <v>324</v>
      </c>
      <c r="D84" s="53">
        <v>0</v>
      </c>
      <c r="E84" s="88"/>
      <c r="F84" s="54"/>
      <c r="G84" s="99"/>
      <c r="H84" s="90"/>
      <c r="I84" s="90"/>
      <c r="J84" s="90"/>
    </row>
    <row r="85" spans="1:10" ht="15" customHeight="1">
      <c r="A85" s="94" t="s">
        <v>325</v>
      </c>
      <c r="B85" s="95" t="s">
        <v>326</v>
      </c>
      <c r="C85" s="139" t="s">
        <v>327</v>
      </c>
      <c r="D85" s="53">
        <v>714000</v>
      </c>
      <c r="E85" s="54" t="str">
        <f>+C85</f>
        <v>Transf. Ctes. a Instituciones sin fines de lucro</v>
      </c>
      <c r="F85" s="54"/>
      <c r="G85" s="99"/>
      <c r="H85" s="90"/>
      <c r="I85" s="90"/>
      <c r="J85" s="90"/>
    </row>
    <row r="86" spans="1:10" ht="15" customHeight="1">
      <c r="A86" s="94"/>
      <c r="B86" s="127" t="s">
        <v>328</v>
      </c>
      <c r="C86" s="100" t="s">
        <v>329</v>
      </c>
      <c r="D86" s="53">
        <v>0</v>
      </c>
      <c r="E86" s="88"/>
      <c r="F86" s="54"/>
      <c r="G86" s="99"/>
      <c r="H86" s="90"/>
      <c r="I86" s="90"/>
      <c r="J86" s="90"/>
    </row>
    <row r="87" spans="1:10" ht="15" customHeight="1">
      <c r="A87" s="94"/>
      <c r="B87" s="95"/>
      <c r="C87" s="110" t="s">
        <v>330</v>
      </c>
      <c r="D87" s="113">
        <f>SUM(D81:D86)</f>
        <v>1657312.38</v>
      </c>
      <c r="E87" s="87"/>
      <c r="F87" s="88"/>
      <c r="G87" s="99"/>
      <c r="H87" s="90"/>
      <c r="I87" s="90"/>
      <c r="J87" s="90"/>
    </row>
    <row r="88" spans="1:10" ht="15" customHeight="1">
      <c r="A88" s="94"/>
      <c r="B88" s="95"/>
      <c r="C88" s="100"/>
      <c r="D88" s="54"/>
      <c r="E88" s="88"/>
      <c r="F88" s="54"/>
      <c r="G88" s="90"/>
      <c r="H88" s="90"/>
      <c r="I88" s="90"/>
      <c r="J88" s="90"/>
    </row>
    <row r="89" spans="1:10" ht="15" customHeight="1">
      <c r="A89" s="94" t="s">
        <v>331</v>
      </c>
      <c r="B89" s="95" t="s">
        <v>332</v>
      </c>
      <c r="C89" s="145" t="s">
        <v>333</v>
      </c>
      <c r="D89" s="131"/>
      <c r="E89" s="146"/>
      <c r="F89" s="142"/>
      <c r="G89" s="90"/>
      <c r="H89" s="90"/>
      <c r="I89" s="90"/>
      <c r="J89" s="90"/>
    </row>
    <row r="90" spans="1:10" ht="15" customHeight="1">
      <c r="A90" s="147" t="s">
        <v>334</v>
      </c>
      <c r="B90" s="148" t="s">
        <v>335</v>
      </c>
      <c r="C90" s="140" t="s">
        <v>336</v>
      </c>
      <c r="D90" s="53">
        <f>1974000+699212</f>
        <v>2673212</v>
      </c>
      <c r="E90" s="102"/>
      <c r="F90" s="54"/>
      <c r="G90" s="90"/>
      <c r="H90" s="90"/>
      <c r="I90" s="90"/>
      <c r="J90" s="90"/>
    </row>
    <row r="91" spans="1:10" ht="15" customHeight="1">
      <c r="A91" s="94" t="s">
        <v>337</v>
      </c>
      <c r="B91" s="127" t="s">
        <v>338</v>
      </c>
      <c r="C91" s="100" t="s">
        <v>339</v>
      </c>
      <c r="D91" s="54"/>
      <c r="E91" s="168"/>
      <c r="F91" s="169"/>
      <c r="G91" s="170"/>
      <c r="H91" s="90"/>
      <c r="I91" s="90"/>
      <c r="J91" s="90"/>
    </row>
    <row r="92" spans="1:10" ht="15" customHeight="1">
      <c r="A92" s="94" t="s">
        <v>340</v>
      </c>
      <c r="B92" s="95" t="s">
        <v>431</v>
      </c>
      <c r="C92" s="100" t="s">
        <v>341</v>
      </c>
      <c r="D92" s="54">
        <f>2006+7999.93+41450</f>
        <v>51455.93</v>
      </c>
      <c r="E92" s="70"/>
      <c r="F92" s="149"/>
      <c r="G92" s="150" t="s">
        <v>28</v>
      </c>
      <c r="H92" s="90"/>
      <c r="I92" s="90"/>
      <c r="J92" s="90" t="s">
        <v>28</v>
      </c>
    </row>
    <row r="93" spans="1:10" ht="15" customHeight="1">
      <c r="A93" s="94" t="s">
        <v>342</v>
      </c>
      <c r="B93" s="95"/>
      <c r="C93" s="100" t="s">
        <v>343</v>
      </c>
      <c r="D93" s="54"/>
      <c r="E93" s="151"/>
      <c r="F93" s="54"/>
      <c r="G93" s="99"/>
      <c r="H93" s="90"/>
      <c r="I93" s="90"/>
      <c r="J93" s="90"/>
    </row>
    <row r="94" spans="1:10" ht="15" customHeight="1">
      <c r="A94" s="94" t="s">
        <v>344</v>
      </c>
      <c r="B94" s="95" t="s">
        <v>345</v>
      </c>
      <c r="C94" s="100" t="s">
        <v>346</v>
      </c>
      <c r="D94" s="54">
        <v>0</v>
      </c>
      <c r="E94" s="151"/>
      <c r="F94" s="54"/>
      <c r="G94" s="90"/>
      <c r="H94" s="90"/>
      <c r="I94" s="90"/>
      <c r="J94" s="90"/>
    </row>
    <row r="95" spans="1:10" ht="27" customHeight="1">
      <c r="A95" s="94" t="s">
        <v>347</v>
      </c>
      <c r="B95" s="152" t="s">
        <v>348</v>
      </c>
      <c r="C95" s="100" t="s">
        <v>349</v>
      </c>
      <c r="D95" s="54">
        <v>621558.9</v>
      </c>
      <c r="E95" s="151"/>
      <c r="F95" s="54"/>
      <c r="G95" s="153"/>
      <c r="H95" s="90"/>
      <c r="I95" s="90"/>
      <c r="J95" s="90"/>
    </row>
    <row r="96" spans="1:10" ht="15" customHeight="1">
      <c r="A96" s="118" t="s">
        <v>350</v>
      </c>
      <c r="B96" s="95"/>
      <c r="C96" s="100" t="s">
        <v>351</v>
      </c>
      <c r="D96" s="54">
        <v>0</v>
      </c>
      <c r="E96" s="151"/>
      <c r="F96" s="54"/>
      <c r="G96" s="90"/>
      <c r="H96" s="90"/>
      <c r="I96" s="90"/>
      <c r="J96" s="90"/>
    </row>
    <row r="97" spans="1:10" ht="15" customHeight="1">
      <c r="A97" s="118"/>
      <c r="B97" s="95" t="s">
        <v>432</v>
      </c>
      <c r="C97" s="100" t="s">
        <v>352</v>
      </c>
      <c r="D97" s="54">
        <v>0</v>
      </c>
      <c r="E97" s="70"/>
      <c r="F97" s="149"/>
      <c r="G97" s="150"/>
      <c r="H97" s="90"/>
      <c r="I97" s="90"/>
      <c r="J97" s="90"/>
    </row>
    <row r="98" spans="1:10" ht="30" customHeight="1">
      <c r="A98" s="118" t="s">
        <v>353</v>
      </c>
      <c r="B98" s="95" t="s">
        <v>354</v>
      </c>
      <c r="C98" s="100" t="s">
        <v>355</v>
      </c>
      <c r="D98" s="54" t="s">
        <v>28</v>
      </c>
      <c r="E98" s="88"/>
      <c r="F98" s="54"/>
      <c r="G98" s="90"/>
      <c r="H98" s="90"/>
      <c r="I98" s="90"/>
      <c r="J98" s="90"/>
    </row>
    <row r="99" spans="1:10" ht="40.5" customHeight="1">
      <c r="A99" s="94"/>
      <c r="B99" s="95"/>
      <c r="C99" s="110" t="s">
        <v>356</v>
      </c>
      <c r="D99" s="154">
        <f>SUM(D89:D98)</f>
        <v>3346226.83</v>
      </c>
      <c r="E99" s="155"/>
      <c r="F99" s="128"/>
      <c r="G99" s="90">
        <f>+D99-G5</f>
        <v>0</v>
      </c>
      <c r="H99" s="90"/>
      <c r="I99" s="90"/>
      <c r="J99" s="90"/>
    </row>
    <row r="100" spans="1:10" ht="15" customHeight="1">
      <c r="A100" s="94"/>
      <c r="B100" s="95"/>
      <c r="C100" s="110"/>
      <c r="D100" s="89"/>
      <c r="E100" s="156"/>
      <c r="F100" s="96"/>
      <c r="G100" s="171"/>
      <c r="H100" s="90"/>
      <c r="I100" s="90"/>
      <c r="J100" s="90"/>
    </row>
    <row r="101" spans="1:10" ht="15" customHeight="1">
      <c r="A101" s="94" t="s">
        <v>357</v>
      </c>
      <c r="B101" s="95"/>
      <c r="C101" s="100" t="s">
        <v>358</v>
      </c>
      <c r="D101" s="54"/>
      <c r="E101" s="87" t="s">
        <v>28</v>
      </c>
      <c r="F101" s="54"/>
      <c r="G101" s="99"/>
      <c r="H101" s="90"/>
      <c r="I101" s="90"/>
      <c r="J101" s="90"/>
    </row>
    <row r="102" spans="1:10" ht="15" customHeight="1">
      <c r="A102" s="94"/>
      <c r="B102" s="95"/>
      <c r="C102" s="110" t="s">
        <v>359</v>
      </c>
      <c r="D102" s="154">
        <f>SUM(D101:D101)</f>
        <v>0</v>
      </c>
      <c r="E102" s="88"/>
      <c r="F102" s="54"/>
      <c r="G102" s="90"/>
      <c r="H102" s="90"/>
      <c r="I102" s="90"/>
      <c r="J102" s="90"/>
    </row>
    <row r="103" spans="1:10" ht="15" customHeight="1">
      <c r="A103" s="94"/>
      <c r="B103" s="95"/>
      <c r="C103" s="110"/>
      <c r="D103" s="89"/>
      <c r="E103" s="87"/>
      <c r="F103" s="54"/>
      <c r="G103" s="90"/>
      <c r="H103" s="90"/>
      <c r="I103" s="90"/>
      <c r="J103" s="90"/>
    </row>
    <row r="104" spans="1:10" ht="15" customHeight="1">
      <c r="A104" s="95"/>
      <c r="B104" s="95" t="s">
        <v>360</v>
      </c>
      <c r="C104" s="110" t="s">
        <v>361</v>
      </c>
      <c r="D104" s="89">
        <v>0</v>
      </c>
      <c r="E104" s="87"/>
      <c r="F104" s="54"/>
      <c r="G104" s="90"/>
      <c r="H104" s="90"/>
      <c r="I104" s="90"/>
      <c r="J104" s="90"/>
    </row>
    <row r="105" spans="1:10" ht="15" customHeight="1">
      <c r="A105" s="94"/>
      <c r="B105" s="95"/>
      <c r="C105" s="110" t="s">
        <v>362</v>
      </c>
      <c r="D105" s="89"/>
      <c r="E105" s="87"/>
      <c r="F105" s="54"/>
      <c r="G105" s="90"/>
      <c r="H105" s="90"/>
      <c r="I105" s="90"/>
      <c r="J105" s="90"/>
    </row>
    <row r="106" spans="1:10" ht="15" customHeight="1">
      <c r="A106" s="94"/>
      <c r="B106" s="95"/>
      <c r="C106" s="110"/>
      <c r="D106" s="89"/>
      <c r="E106" s="101" t="s">
        <v>28</v>
      </c>
      <c r="F106" s="54"/>
      <c r="G106" s="90"/>
      <c r="H106" s="90"/>
      <c r="I106" s="90"/>
      <c r="J106" s="90"/>
    </row>
    <row r="107" spans="1:10" ht="15" customHeight="1">
      <c r="A107" s="94"/>
      <c r="B107" s="95"/>
      <c r="C107" s="110" t="s">
        <v>27</v>
      </c>
      <c r="D107" s="89">
        <f>+D99+D87+D79+D68+D35+D104</f>
        <v>39803772.519999996</v>
      </c>
      <c r="E107" s="101"/>
      <c r="F107" s="54"/>
      <c r="G107" s="90"/>
      <c r="H107" s="90"/>
      <c r="I107" s="90"/>
      <c r="J107" s="90"/>
    </row>
    <row r="108" spans="1:10" ht="15" customHeight="1">
      <c r="A108" s="94"/>
      <c r="B108" s="109"/>
      <c r="C108" s="172"/>
      <c r="D108" s="172"/>
      <c r="E108" s="173"/>
      <c r="F108" s="54"/>
      <c r="G108" s="90"/>
      <c r="H108" s="90"/>
      <c r="I108" s="90"/>
      <c r="J108" s="90"/>
    </row>
    <row r="109" spans="1:10" ht="15" customHeight="1">
      <c r="A109" s="108"/>
      <c r="B109" s="109"/>
      <c r="C109" s="140" t="s">
        <v>363</v>
      </c>
      <c r="D109" s="172">
        <f>+G9-D107</f>
        <v>0</v>
      </c>
      <c r="E109" s="173"/>
      <c r="F109" s="54"/>
      <c r="G109" s="90"/>
      <c r="H109" s="90"/>
      <c r="I109" s="90"/>
      <c r="J109" s="90"/>
    </row>
    <row r="110" spans="1:10" ht="15" customHeight="1">
      <c r="A110" s="108"/>
      <c r="B110" s="109"/>
      <c r="C110" s="157"/>
      <c r="D110" s="172"/>
      <c r="E110" s="88"/>
      <c r="F110" s="169"/>
      <c r="G110" s="90"/>
      <c r="H110" s="90"/>
      <c r="I110" s="90"/>
      <c r="J110" s="90"/>
    </row>
    <row r="111" spans="1:10" ht="15" customHeight="1">
      <c r="A111" s="108"/>
      <c r="B111" s="95"/>
      <c r="C111" s="98" t="s">
        <v>1</v>
      </c>
      <c r="D111" s="98"/>
      <c r="E111" s="88"/>
      <c r="F111" s="54"/>
      <c r="G111" s="90"/>
      <c r="H111" s="90"/>
      <c r="I111" s="90"/>
      <c r="J111" s="90"/>
    </row>
    <row r="112" spans="1:10" ht="15" customHeight="1">
      <c r="A112" s="94"/>
      <c r="B112" s="95"/>
      <c r="C112" s="100"/>
      <c r="D112" s="100"/>
      <c r="E112" s="88"/>
      <c r="F112" s="54"/>
      <c r="G112" s="90"/>
      <c r="H112" s="90"/>
      <c r="I112" s="90"/>
      <c r="J112" s="90"/>
    </row>
    <row r="113" spans="1:10" ht="15" customHeight="1">
      <c r="A113" s="94"/>
      <c r="B113" s="95"/>
      <c r="C113" s="89" t="s">
        <v>364</v>
      </c>
      <c r="D113" s="89"/>
      <c r="E113" s="88"/>
      <c r="F113" s="54"/>
      <c r="G113" s="90"/>
      <c r="H113" s="90"/>
      <c r="I113" s="90"/>
      <c r="J113" s="90"/>
    </row>
    <row r="114" spans="1:10" ht="15" customHeight="1">
      <c r="A114" s="94"/>
      <c r="B114" s="95"/>
      <c r="C114" s="54"/>
      <c r="D114" s="54"/>
      <c r="E114" s="88"/>
      <c r="F114" s="54"/>
      <c r="G114" s="90"/>
      <c r="H114" s="90"/>
      <c r="I114" s="90"/>
      <c r="J114" s="90"/>
    </row>
    <row r="115" spans="1:10" ht="15" customHeight="1">
      <c r="A115" s="94"/>
      <c r="B115" s="95"/>
      <c r="C115" s="54"/>
      <c r="D115" s="54"/>
      <c r="E115" s="88"/>
      <c r="F115" s="54"/>
      <c r="G115" s="90"/>
      <c r="H115" s="90"/>
      <c r="I115" s="90"/>
      <c r="J115" s="90"/>
    </row>
    <row r="116" spans="1:10" ht="15" customHeight="1">
      <c r="A116" s="94"/>
      <c r="B116" s="95" t="s">
        <v>365</v>
      </c>
      <c r="C116" s="54" t="s">
        <v>366</v>
      </c>
      <c r="D116" s="96">
        <v>180</v>
      </c>
      <c r="E116" s="88"/>
      <c r="F116" s="54"/>
      <c r="G116" s="90"/>
      <c r="H116" s="90"/>
      <c r="I116" s="90"/>
      <c r="J116" s="90"/>
    </row>
    <row r="117" spans="1:10" ht="15" customHeight="1">
      <c r="A117" s="94"/>
      <c r="B117" s="119" t="s">
        <v>442</v>
      </c>
      <c r="C117" s="54" t="s">
        <v>443</v>
      </c>
      <c r="D117" s="96" t="s">
        <v>28</v>
      </c>
      <c r="E117" s="88"/>
      <c r="F117" s="54"/>
      <c r="G117" s="90"/>
      <c r="H117" s="90"/>
      <c r="I117" s="90"/>
      <c r="J117" s="90"/>
    </row>
    <row r="118" spans="1:10" ht="15" customHeight="1">
      <c r="A118" s="94"/>
      <c r="B118" s="95" t="s">
        <v>367</v>
      </c>
      <c r="C118" s="100" t="s">
        <v>368</v>
      </c>
      <c r="D118" s="174"/>
      <c r="E118" s="88"/>
      <c r="F118" s="54"/>
      <c r="G118" s="90"/>
      <c r="H118" s="90"/>
      <c r="I118" s="90"/>
      <c r="J118" s="90"/>
    </row>
    <row r="119" spans="1:10" ht="15" customHeight="1">
      <c r="A119" s="94"/>
      <c r="B119" s="95" t="s">
        <v>369</v>
      </c>
      <c r="C119" s="122" t="s">
        <v>370</v>
      </c>
      <c r="D119" s="174" t="s">
        <v>28</v>
      </c>
      <c r="E119" s="88"/>
      <c r="F119" s="54"/>
      <c r="G119" s="90"/>
      <c r="H119" s="90"/>
      <c r="I119" s="90"/>
      <c r="J119" s="90"/>
    </row>
    <row r="120" spans="1:10" ht="15" customHeight="1">
      <c r="A120" s="94"/>
      <c r="B120" s="95" t="s">
        <v>371</v>
      </c>
      <c r="C120" s="100" t="s">
        <v>372</v>
      </c>
      <c r="D120" s="174"/>
      <c r="E120" s="88"/>
      <c r="F120" s="54"/>
      <c r="G120" s="90"/>
      <c r="H120" s="90"/>
      <c r="I120" s="90"/>
      <c r="J120" s="90"/>
    </row>
    <row r="121" spans="1:10" ht="15" customHeight="1">
      <c r="A121" s="94"/>
      <c r="B121" s="95" t="s">
        <v>373</v>
      </c>
      <c r="C121" s="122" t="s">
        <v>374</v>
      </c>
      <c r="D121" s="100">
        <v>450000</v>
      </c>
      <c r="E121" s="88"/>
      <c r="F121" s="54"/>
      <c r="G121" s="90"/>
      <c r="H121" s="90"/>
      <c r="I121" s="90"/>
      <c r="J121" s="90"/>
    </row>
    <row r="122" spans="1:10" ht="15" customHeight="1">
      <c r="A122" s="94"/>
      <c r="B122" s="119" t="s">
        <v>375</v>
      </c>
      <c r="C122" s="122" t="s">
        <v>376</v>
      </c>
      <c r="D122" s="100">
        <f>163647.17-356933.35</f>
        <v>-193286.17999999996</v>
      </c>
      <c r="E122" s="88"/>
      <c r="F122" s="54"/>
      <c r="G122" s="90"/>
      <c r="H122" s="90"/>
      <c r="I122" s="90"/>
      <c r="J122" s="90"/>
    </row>
    <row r="123" spans="1:10" ht="15" customHeight="1">
      <c r="A123" s="94"/>
      <c r="B123" s="95" t="s">
        <v>377</v>
      </c>
      <c r="C123" s="100" t="s">
        <v>378</v>
      </c>
      <c r="D123" s="140"/>
      <c r="E123" s="159"/>
      <c r="F123" s="160"/>
      <c r="G123" s="90"/>
      <c r="H123" s="90"/>
      <c r="I123" s="90"/>
      <c r="J123" s="90"/>
    </row>
    <row r="124" spans="1:10" ht="15" customHeight="1">
      <c r="A124" s="94"/>
      <c r="B124" s="95" t="s">
        <v>379</v>
      </c>
      <c r="C124" s="122" t="s">
        <v>380</v>
      </c>
      <c r="D124" s="100">
        <f>56010.6-2689.4</f>
        <v>53321.2</v>
      </c>
      <c r="E124" s="96"/>
      <c r="F124" s="54"/>
      <c r="G124" s="90"/>
      <c r="H124" s="90"/>
      <c r="I124" s="90"/>
      <c r="J124" s="90"/>
    </row>
    <row r="125" spans="1:10" ht="15" customHeight="1">
      <c r="A125" s="94"/>
      <c r="B125" s="95" t="s">
        <v>381</v>
      </c>
      <c r="C125" s="100" t="s">
        <v>382</v>
      </c>
      <c r="D125" s="100">
        <v>63000</v>
      </c>
      <c r="E125" s="88"/>
      <c r="F125" s="54"/>
      <c r="G125" s="90"/>
      <c r="H125" s="90"/>
      <c r="I125" s="90"/>
      <c r="J125" s="90"/>
    </row>
    <row r="126" spans="1:10" ht="15" customHeight="1">
      <c r="A126" s="94"/>
      <c r="B126" s="95" t="s">
        <v>383</v>
      </c>
      <c r="C126" s="122" t="s">
        <v>384</v>
      </c>
      <c r="D126" s="100">
        <v>0</v>
      </c>
      <c r="E126" s="88"/>
      <c r="F126" s="54"/>
      <c r="G126" s="90"/>
      <c r="H126" s="90"/>
      <c r="I126" s="90"/>
      <c r="J126" s="90"/>
    </row>
    <row r="127" spans="1:10" ht="15" customHeight="1">
      <c r="A127" s="94"/>
      <c r="B127" s="95" t="s">
        <v>385</v>
      </c>
      <c r="C127" s="122" t="s">
        <v>386</v>
      </c>
      <c r="D127" s="54">
        <v>51223.21</v>
      </c>
      <c r="E127" s="88"/>
      <c r="F127" s="54"/>
      <c r="G127" s="90"/>
      <c r="H127" s="90"/>
      <c r="I127" s="90"/>
      <c r="J127" s="90"/>
    </row>
    <row r="128" spans="1:10" ht="15" customHeight="1">
      <c r="A128" s="94"/>
      <c r="B128" s="144" t="s">
        <v>387</v>
      </c>
      <c r="C128" s="117" t="s">
        <v>388</v>
      </c>
      <c r="D128" s="54">
        <v>19500</v>
      </c>
      <c r="E128" s="88"/>
      <c r="F128" s="54"/>
      <c r="G128" s="90"/>
      <c r="H128" s="90"/>
      <c r="I128" s="90"/>
      <c r="J128" s="90"/>
    </row>
    <row r="129" spans="1:10" ht="15" customHeight="1">
      <c r="A129" s="94"/>
      <c r="B129" s="144" t="s">
        <v>389</v>
      </c>
      <c r="C129" s="100" t="s">
        <v>390</v>
      </c>
      <c r="D129" s="54">
        <v>0</v>
      </c>
      <c r="E129" s="88"/>
      <c r="F129" s="54"/>
      <c r="G129" s="90"/>
      <c r="H129" s="90"/>
      <c r="I129" s="90"/>
      <c r="J129" s="90"/>
    </row>
    <row r="130" spans="1:10" ht="15" customHeight="1">
      <c r="A130" s="94"/>
      <c r="B130" s="127" t="s">
        <v>391</v>
      </c>
      <c r="C130" s="122" t="s">
        <v>392</v>
      </c>
      <c r="D130" s="54">
        <v>2500</v>
      </c>
      <c r="E130" s="88"/>
      <c r="F130" s="54"/>
      <c r="G130" s="90"/>
      <c r="H130" s="90"/>
      <c r="I130" s="90"/>
      <c r="J130" s="90"/>
    </row>
    <row r="131" spans="1:10" ht="15" customHeight="1">
      <c r="A131" s="94"/>
      <c r="B131" s="95" t="s">
        <v>393</v>
      </c>
      <c r="C131" s="100" t="s">
        <v>394</v>
      </c>
      <c r="D131" s="100">
        <v>0</v>
      </c>
      <c r="E131" s="161"/>
      <c r="F131" s="54"/>
      <c r="G131" s="90"/>
      <c r="H131" s="90"/>
      <c r="I131" s="90"/>
      <c r="J131" s="90"/>
    </row>
    <row r="132" spans="1:10" ht="15" customHeight="1">
      <c r="A132" s="94"/>
      <c r="B132" s="95" t="s">
        <v>441</v>
      </c>
      <c r="C132" s="100" t="s">
        <v>395</v>
      </c>
      <c r="D132" s="100">
        <v>363238.55</v>
      </c>
      <c r="E132" s="88"/>
      <c r="F132" s="54"/>
      <c r="G132" s="90"/>
      <c r="H132" s="90"/>
      <c r="I132" s="90"/>
      <c r="J132" s="90"/>
    </row>
    <row r="133" spans="1:10" ht="15" customHeight="1">
      <c r="A133" s="94"/>
      <c r="B133" s="95" t="s">
        <v>396</v>
      </c>
      <c r="C133" s="100" t="s">
        <v>397</v>
      </c>
      <c r="D133" s="100">
        <v>0</v>
      </c>
      <c r="E133" s="161"/>
      <c r="F133" s="54"/>
      <c r="G133" s="90"/>
      <c r="H133" s="90"/>
      <c r="I133" s="90"/>
      <c r="J133" s="90"/>
    </row>
    <row r="134" spans="1:10" ht="15" customHeight="1">
      <c r="A134" s="94"/>
      <c r="B134" s="95" t="s">
        <v>398</v>
      </c>
      <c r="C134" s="100" t="s">
        <v>399</v>
      </c>
      <c r="D134" s="100">
        <v>0</v>
      </c>
      <c r="E134" s="88"/>
      <c r="F134" s="54"/>
      <c r="G134" s="90"/>
      <c r="H134" s="90"/>
      <c r="I134" s="90"/>
      <c r="J134" s="90"/>
    </row>
    <row r="135" spans="1:10" ht="15" customHeight="1">
      <c r="A135" s="94"/>
      <c r="B135" s="95" t="s">
        <v>400</v>
      </c>
      <c r="C135" s="100" t="s">
        <v>401</v>
      </c>
      <c r="D135" s="100">
        <v>0</v>
      </c>
      <c r="E135" s="88"/>
      <c r="F135" s="54"/>
      <c r="G135" s="90"/>
      <c r="H135" s="90"/>
      <c r="I135" s="90"/>
      <c r="J135" s="90"/>
    </row>
    <row r="136" spans="1:10" ht="15" customHeight="1">
      <c r="A136" s="94"/>
      <c r="B136" s="95" t="s">
        <v>402</v>
      </c>
      <c r="C136" s="100" t="s">
        <v>403</v>
      </c>
      <c r="D136" s="100">
        <v>0</v>
      </c>
      <c r="E136" s="88"/>
      <c r="F136" s="142"/>
      <c r="G136" s="90"/>
      <c r="H136" s="90"/>
      <c r="I136" s="90"/>
      <c r="J136" s="90"/>
    </row>
    <row r="137" spans="1:10" ht="15" customHeight="1">
      <c r="A137" s="94"/>
      <c r="B137" s="95" t="s">
        <v>404</v>
      </c>
      <c r="C137" s="100" t="s">
        <v>405</v>
      </c>
      <c r="D137" s="100">
        <v>0</v>
      </c>
      <c r="E137" s="88"/>
      <c r="F137" s="54"/>
      <c r="G137" s="90"/>
      <c r="H137" s="90"/>
      <c r="I137" s="90"/>
      <c r="J137" s="90"/>
    </row>
    <row r="138" spans="1:10" ht="15" customHeight="1">
      <c r="A138" s="94"/>
      <c r="B138" s="127" t="s">
        <v>406</v>
      </c>
      <c r="C138" s="100" t="s">
        <v>399</v>
      </c>
      <c r="D138" s="100">
        <v>10500</v>
      </c>
      <c r="E138" s="88"/>
      <c r="F138" s="54">
        <f>+D142-F123</f>
        <v>0</v>
      </c>
      <c r="G138" s="90"/>
      <c r="H138" s="90"/>
      <c r="I138" s="90"/>
      <c r="J138" s="90"/>
    </row>
    <row r="139" spans="1:10" ht="15" customHeight="1">
      <c r="A139" s="94"/>
      <c r="B139" s="127" t="s">
        <v>407</v>
      </c>
      <c r="C139" s="100" t="s">
        <v>408</v>
      </c>
      <c r="D139" s="100">
        <v>0</v>
      </c>
      <c r="E139" s="88"/>
      <c r="F139" s="54"/>
      <c r="G139" s="90"/>
      <c r="H139" s="90"/>
      <c r="I139" s="90"/>
      <c r="J139" s="90"/>
    </row>
    <row r="140" spans="1:10" ht="15" customHeight="1">
      <c r="A140" s="94"/>
      <c r="B140" s="127" t="s">
        <v>409</v>
      </c>
      <c r="C140" s="100" t="s">
        <v>410</v>
      </c>
      <c r="D140" s="100">
        <v>57645</v>
      </c>
      <c r="E140" s="88"/>
      <c r="F140" s="54"/>
      <c r="G140" s="90"/>
      <c r="H140" s="90"/>
      <c r="I140" s="90"/>
      <c r="J140" s="90"/>
    </row>
    <row r="141" spans="1:10" ht="15" customHeight="1">
      <c r="A141" s="94"/>
      <c r="B141" s="127" t="s">
        <v>447</v>
      </c>
      <c r="C141" s="100" t="s">
        <v>448</v>
      </c>
      <c r="D141" s="100">
        <v>4116213.5</v>
      </c>
      <c r="E141" s="88"/>
      <c r="F141" s="54"/>
      <c r="G141" s="90"/>
      <c r="H141" s="90"/>
      <c r="I141" s="90"/>
      <c r="J141" s="90"/>
    </row>
    <row r="142" spans="1:10" ht="15" customHeight="1">
      <c r="A142" s="94"/>
      <c r="B142" s="119" t="s">
        <v>411</v>
      </c>
      <c r="C142" s="100" t="s">
        <v>412</v>
      </c>
      <c r="D142" s="140">
        <v>0</v>
      </c>
      <c r="E142" s="162"/>
      <c r="F142" s="54"/>
      <c r="G142" s="90"/>
      <c r="H142" s="90"/>
      <c r="I142" s="90"/>
      <c r="J142" s="90"/>
    </row>
    <row r="143" spans="1:10" ht="15" customHeight="1">
      <c r="A143" s="94"/>
      <c r="B143" s="95" t="s">
        <v>413</v>
      </c>
      <c r="C143" s="100" t="s">
        <v>414</v>
      </c>
      <c r="D143" s="100">
        <v>0</v>
      </c>
      <c r="E143" s="88"/>
      <c r="F143" s="54"/>
      <c r="G143" s="90"/>
      <c r="H143" s="90"/>
      <c r="I143" s="90"/>
      <c r="J143" s="90"/>
    </row>
    <row r="144" spans="1:10" ht="15" customHeight="1">
      <c r="A144" s="94"/>
      <c r="B144" s="163" t="s">
        <v>415</v>
      </c>
      <c r="C144" s="158" t="s">
        <v>416</v>
      </c>
      <c r="D144" s="100">
        <v>3820.84</v>
      </c>
      <c r="E144" s="88"/>
      <c r="F144" s="54"/>
      <c r="G144" s="90"/>
      <c r="H144" s="90"/>
      <c r="I144" s="90"/>
      <c r="J144" s="90"/>
    </row>
    <row r="145" spans="1:10" ht="15" customHeight="1">
      <c r="A145" s="94"/>
      <c r="B145" s="95"/>
      <c r="C145" s="100" t="s">
        <v>417</v>
      </c>
      <c r="D145" s="100"/>
      <c r="E145" s="88"/>
      <c r="F145" s="54"/>
      <c r="G145" s="90"/>
      <c r="H145" s="90"/>
      <c r="I145" s="90"/>
      <c r="J145" s="90"/>
    </row>
    <row r="146" spans="1:10" ht="15" customHeight="1" thickBot="1">
      <c r="A146" s="94"/>
      <c r="B146" s="95"/>
      <c r="C146" s="100"/>
      <c r="D146" s="100"/>
      <c r="E146" s="88"/>
      <c r="F146" s="54"/>
      <c r="G146" s="90"/>
      <c r="H146" s="90"/>
      <c r="I146" s="90"/>
      <c r="J146" s="90"/>
    </row>
    <row r="147" spans="1:10" ht="15" customHeight="1">
      <c r="A147" s="94"/>
      <c r="B147" s="95"/>
      <c r="C147" s="110" t="s">
        <v>418</v>
      </c>
      <c r="D147" s="164">
        <f>SUM(D116:D145)</f>
        <v>4997856.12</v>
      </c>
      <c r="E147" s="88"/>
      <c r="F147" s="54"/>
      <c r="G147" s="90"/>
      <c r="H147" s="90"/>
      <c r="I147" s="90"/>
      <c r="J147" s="90"/>
    </row>
    <row r="148" spans="1:10" ht="15" customHeight="1">
      <c r="A148" s="94"/>
      <c r="B148" s="95"/>
      <c r="C148" s="109" t="s">
        <v>419</v>
      </c>
      <c r="D148" s="89"/>
      <c r="E148" s="88"/>
      <c r="F148" s="54"/>
      <c r="G148" s="90"/>
      <c r="H148" s="90"/>
      <c r="I148" s="90"/>
      <c r="J148" s="90"/>
    </row>
    <row r="149" spans="1:10" ht="15" customHeight="1">
      <c r="A149" s="94"/>
      <c r="B149" s="95"/>
      <c r="C149" s="100"/>
      <c r="D149" s="54"/>
      <c r="E149" s="88"/>
      <c r="F149" s="54"/>
      <c r="G149" s="90"/>
      <c r="H149" s="90"/>
      <c r="I149" s="90"/>
      <c r="J149" s="90"/>
    </row>
    <row r="150" spans="1:10" ht="15" customHeight="1">
      <c r="A150" s="94"/>
      <c r="B150" s="95"/>
      <c r="C150" s="100"/>
      <c r="D150" s="54"/>
      <c r="E150" s="88"/>
      <c r="F150" s="54"/>
      <c r="G150" s="90"/>
      <c r="H150" s="90"/>
      <c r="I150" s="90"/>
      <c r="J150" s="90"/>
    </row>
    <row r="151" ht="16.5" customHeight="1"/>
    <row r="152" ht="16.5" customHeight="1"/>
    <row r="153" ht="16.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</sheetData>
  <sheetProtection/>
  <mergeCells count="11">
    <mergeCell ref="E50:F50"/>
    <mergeCell ref="E55:F55"/>
    <mergeCell ref="H57:J57"/>
    <mergeCell ref="E71:F71"/>
    <mergeCell ref="E72:F72"/>
    <mergeCell ref="A1:D1"/>
    <mergeCell ref="A2:D2"/>
    <mergeCell ref="A3:D3"/>
    <mergeCell ref="E21:F21"/>
    <mergeCell ref="E27:G27"/>
    <mergeCell ref="E48:F48"/>
  </mergeCells>
  <printOptions/>
  <pageMargins left="0.7" right="0.7" top="0.75" bottom="0.75" header="0.3" footer="0.3"/>
  <pageSetup horizontalDpi="600" verticalDpi="600" orientation="portrait" scale="55" r:id="rId1"/>
  <rowBreaks count="2" manualBreakCount="2">
    <brk id="69" max="5" man="1"/>
    <brk id="149" max="5" man="1"/>
  </rowBreaks>
  <colBreaks count="1" manualBreakCount="1">
    <brk id="6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view="pageBreakPreview" zoomScale="60" zoomScalePageLayoutView="0" workbookViewId="0" topLeftCell="A1">
      <selection activeCell="N71" sqref="N71"/>
    </sheetView>
  </sheetViews>
  <sheetFormatPr defaultColWidth="9.140625" defaultRowHeight="12.75"/>
  <cols>
    <col min="1" max="1" width="8.28125" style="0" customWidth="1"/>
    <col min="2" max="2" width="10.00390625" style="0" customWidth="1"/>
    <col min="3" max="3" width="12.8515625" style="0" customWidth="1"/>
    <col min="4" max="4" width="12.00390625" style="0" customWidth="1"/>
    <col min="5" max="5" width="11.7109375" style="0" customWidth="1"/>
    <col min="6" max="6" width="66.421875" style="0" customWidth="1"/>
    <col min="7" max="7" width="8.28125" style="0" customWidth="1"/>
    <col min="8" max="8" width="12.421875" style="0" customWidth="1"/>
    <col min="9" max="9" width="32.28125" style="0" customWidth="1"/>
    <col min="10" max="10" width="19.57421875" style="0" customWidth="1"/>
    <col min="11" max="11" width="24.8515625" style="0" customWidth="1"/>
    <col min="12" max="12" width="18.57421875" style="0" customWidth="1"/>
    <col min="13" max="13" width="16.57421875" style="0" bestFit="1" customWidth="1"/>
    <col min="14" max="14" width="14.8515625" style="0" bestFit="1" customWidth="1"/>
    <col min="15" max="15" width="16.140625" style="0" bestFit="1" customWidth="1"/>
    <col min="16" max="16" width="14.7109375" style="0" bestFit="1" customWidth="1"/>
  </cols>
  <sheetData>
    <row r="1" spans="1:9" ht="26.25" customHeight="1" thickBot="1">
      <c r="A1" s="61"/>
      <c r="B1" s="62"/>
      <c r="C1" s="62"/>
      <c r="D1" s="62"/>
      <c r="E1" s="62"/>
      <c r="F1" s="63"/>
      <c r="G1" s="62"/>
      <c r="H1" s="62"/>
      <c r="I1" s="64"/>
    </row>
    <row r="2" spans="1:9" ht="27.75" customHeight="1">
      <c r="A2" s="286" t="s">
        <v>0</v>
      </c>
      <c r="B2" s="287"/>
      <c r="C2" s="287"/>
      <c r="D2" s="287"/>
      <c r="E2" s="287"/>
      <c r="F2" s="287"/>
      <c r="G2" s="287"/>
      <c r="H2" s="287"/>
      <c r="I2" s="288"/>
    </row>
    <row r="3" spans="1:9" ht="18">
      <c r="A3" s="289" t="s">
        <v>29</v>
      </c>
      <c r="B3" s="290"/>
      <c r="C3" s="290"/>
      <c r="D3" s="290"/>
      <c r="E3" s="290"/>
      <c r="F3" s="290"/>
      <c r="G3" s="290"/>
      <c r="H3" s="290"/>
      <c r="I3" s="291"/>
    </row>
    <row r="4" spans="1:9" ht="21" customHeight="1" thickBot="1">
      <c r="A4" s="277" t="s">
        <v>450</v>
      </c>
      <c r="B4" s="278"/>
      <c r="C4" s="278"/>
      <c r="D4" s="278"/>
      <c r="E4" s="278"/>
      <c r="F4" s="278"/>
      <c r="G4" s="278"/>
      <c r="H4" s="278"/>
      <c r="I4" s="279"/>
    </row>
    <row r="5" spans="1:9" ht="48.75">
      <c r="A5" s="83" t="s">
        <v>30</v>
      </c>
      <c r="B5" s="85" t="s">
        <v>31</v>
      </c>
      <c r="C5" s="85" t="s">
        <v>32</v>
      </c>
      <c r="D5" s="73" t="s">
        <v>33</v>
      </c>
      <c r="E5" s="75" t="s">
        <v>99</v>
      </c>
      <c r="F5" s="77" t="s">
        <v>113</v>
      </c>
      <c r="G5" s="78" t="s">
        <v>6</v>
      </c>
      <c r="H5" s="80" t="s">
        <v>5</v>
      </c>
      <c r="I5" s="176" t="s">
        <v>110</v>
      </c>
    </row>
    <row r="6" spans="1:9" ht="24" customHeight="1">
      <c r="A6" s="84"/>
      <c r="B6" s="86"/>
      <c r="C6" s="86"/>
      <c r="D6" s="74"/>
      <c r="E6" s="76"/>
      <c r="F6" s="48"/>
      <c r="G6" s="79"/>
      <c r="H6" s="81"/>
      <c r="I6" s="177"/>
    </row>
    <row r="7" spans="1:9" ht="21.75" customHeight="1" thickBot="1">
      <c r="A7" s="84"/>
      <c r="B7" s="86"/>
      <c r="C7" s="86"/>
      <c r="D7" s="74"/>
      <c r="E7" s="76"/>
      <c r="F7" s="48" t="s">
        <v>112</v>
      </c>
      <c r="G7" s="79"/>
      <c r="H7" s="81"/>
      <c r="I7" s="178"/>
    </row>
    <row r="8" spans="1:12" ht="19.5" thickBot="1">
      <c r="A8" s="42">
        <v>2</v>
      </c>
      <c r="B8" s="43">
        <v>1</v>
      </c>
      <c r="C8" s="50"/>
      <c r="D8" s="50"/>
      <c r="E8" s="82"/>
      <c r="F8" s="49" t="s">
        <v>34</v>
      </c>
      <c r="G8" s="47">
        <v>9995</v>
      </c>
      <c r="H8" s="50">
        <v>30</v>
      </c>
      <c r="I8" s="51">
        <v>22896171.279999997</v>
      </c>
      <c r="J8" s="3"/>
      <c r="K8" s="44"/>
      <c r="L8" s="3"/>
    </row>
    <row r="9" spans="1:13" ht="18.75">
      <c r="A9" s="40">
        <v>2</v>
      </c>
      <c r="B9" s="10">
        <v>1</v>
      </c>
      <c r="C9" s="11">
        <v>1</v>
      </c>
      <c r="D9" s="11">
        <v>1</v>
      </c>
      <c r="E9" s="11">
        <v>1</v>
      </c>
      <c r="F9" s="37" t="s">
        <v>35</v>
      </c>
      <c r="G9" s="10"/>
      <c r="H9" s="26"/>
      <c r="I9" s="65">
        <v>12080259.69</v>
      </c>
      <c r="J9" s="3">
        <v>1</v>
      </c>
      <c r="K9" s="55">
        <v>0.2</v>
      </c>
      <c r="L9" s="44">
        <f>+I9*K9</f>
        <v>2416051.938</v>
      </c>
      <c r="M9" s="3"/>
    </row>
    <row r="10" spans="1:12" ht="18.75">
      <c r="A10" s="40">
        <v>2</v>
      </c>
      <c r="B10" s="10">
        <v>1</v>
      </c>
      <c r="C10" s="11">
        <v>1</v>
      </c>
      <c r="D10" s="11">
        <v>2</v>
      </c>
      <c r="E10" s="11">
        <v>1</v>
      </c>
      <c r="F10" s="12" t="s">
        <v>36</v>
      </c>
      <c r="G10" s="10"/>
      <c r="H10" s="26"/>
      <c r="I10" s="65">
        <v>0</v>
      </c>
      <c r="J10" s="3">
        <v>2</v>
      </c>
      <c r="K10" s="3"/>
      <c r="L10" s="44"/>
    </row>
    <row r="11" spans="1:12" ht="18.75">
      <c r="A11" s="40">
        <v>2</v>
      </c>
      <c r="B11" s="10">
        <v>1</v>
      </c>
      <c r="C11" s="11">
        <v>1</v>
      </c>
      <c r="D11" s="11">
        <v>4</v>
      </c>
      <c r="E11" s="11"/>
      <c r="F11" s="12" t="s">
        <v>37</v>
      </c>
      <c r="G11" s="10"/>
      <c r="H11" s="16"/>
      <c r="I11" s="65">
        <v>2974638.4</v>
      </c>
      <c r="J11" s="3">
        <v>3</v>
      </c>
      <c r="L11" s="45"/>
    </row>
    <row r="12" spans="1:12" ht="18.75">
      <c r="A12" s="40">
        <v>2</v>
      </c>
      <c r="B12" s="10">
        <v>1</v>
      </c>
      <c r="C12" s="11">
        <v>1</v>
      </c>
      <c r="D12" s="11">
        <v>5</v>
      </c>
      <c r="E12" s="11">
        <v>3</v>
      </c>
      <c r="F12" s="12" t="s">
        <v>38</v>
      </c>
      <c r="G12" s="10"/>
      <c r="H12" s="16"/>
      <c r="I12" s="65">
        <v>1284325.9699999997</v>
      </c>
      <c r="J12" s="3">
        <v>4</v>
      </c>
      <c r="L12" s="3"/>
    </row>
    <row r="13" spans="1:10" ht="18.75">
      <c r="A13" s="40">
        <v>2</v>
      </c>
      <c r="B13" s="10">
        <v>1</v>
      </c>
      <c r="C13" s="11">
        <v>1</v>
      </c>
      <c r="D13" s="11">
        <v>5</v>
      </c>
      <c r="E13" s="11">
        <v>4</v>
      </c>
      <c r="F13" s="12" t="s">
        <v>39</v>
      </c>
      <c r="G13" s="10"/>
      <c r="H13" s="36"/>
      <c r="I13" s="65">
        <v>11075.219999999998</v>
      </c>
      <c r="J13" s="3">
        <v>5</v>
      </c>
    </row>
    <row r="14" spans="1:12" ht="18.75">
      <c r="A14" s="40">
        <v>2</v>
      </c>
      <c r="B14" s="10">
        <v>1</v>
      </c>
      <c r="C14" s="11">
        <v>2</v>
      </c>
      <c r="D14" s="11">
        <v>2</v>
      </c>
      <c r="E14" s="11">
        <v>1</v>
      </c>
      <c r="F14" s="12" t="s">
        <v>40</v>
      </c>
      <c r="G14" s="10"/>
      <c r="H14" s="37"/>
      <c r="I14" s="65">
        <v>2254942.63</v>
      </c>
      <c r="J14" s="3">
        <v>6</v>
      </c>
      <c r="L14" s="44"/>
    </row>
    <row r="15" spans="1:10" ht="18.75">
      <c r="A15" s="40">
        <v>2</v>
      </c>
      <c r="B15" s="10">
        <v>1</v>
      </c>
      <c r="C15" s="11">
        <v>2</v>
      </c>
      <c r="D15" s="11">
        <v>2</v>
      </c>
      <c r="E15" s="11">
        <v>4</v>
      </c>
      <c r="F15" s="12" t="s">
        <v>41</v>
      </c>
      <c r="G15" s="10"/>
      <c r="H15" s="16"/>
      <c r="I15" s="65">
        <v>213500</v>
      </c>
      <c r="J15" s="3">
        <v>7</v>
      </c>
    </row>
    <row r="16" spans="1:12" ht="18.75">
      <c r="A16" s="40">
        <v>2</v>
      </c>
      <c r="B16" s="10">
        <v>1</v>
      </c>
      <c r="C16" s="13">
        <v>2</v>
      </c>
      <c r="D16" s="13">
        <v>2</v>
      </c>
      <c r="E16" s="13">
        <v>8</v>
      </c>
      <c r="F16" s="14" t="s">
        <v>42</v>
      </c>
      <c r="G16" s="10"/>
      <c r="H16" s="38"/>
      <c r="I16" s="65">
        <v>1148166.84</v>
      </c>
      <c r="J16" s="3">
        <v>8</v>
      </c>
      <c r="L16" s="44"/>
    </row>
    <row r="17" spans="1:10" ht="18.75">
      <c r="A17" s="40">
        <v>2</v>
      </c>
      <c r="B17" s="10">
        <v>1</v>
      </c>
      <c r="C17" s="11">
        <v>3</v>
      </c>
      <c r="D17" s="11">
        <v>1</v>
      </c>
      <c r="E17" s="11">
        <v>1</v>
      </c>
      <c r="F17" s="12" t="s">
        <v>43</v>
      </c>
      <c r="G17" s="10"/>
      <c r="H17" s="16"/>
      <c r="I17" s="65">
        <v>1169600</v>
      </c>
      <c r="J17" s="3">
        <v>9</v>
      </c>
    </row>
    <row r="18" spans="1:10" ht="18.75">
      <c r="A18" s="40">
        <v>2</v>
      </c>
      <c r="B18" s="10">
        <v>1</v>
      </c>
      <c r="C18" s="11">
        <v>3</v>
      </c>
      <c r="D18" s="11">
        <v>2</v>
      </c>
      <c r="E18" s="11">
        <v>1</v>
      </c>
      <c r="F18" s="12" t="s">
        <v>44</v>
      </c>
      <c r="G18" s="10"/>
      <c r="H18" s="16"/>
      <c r="I18" s="65">
        <v>0</v>
      </c>
      <c r="J18" s="3">
        <v>10</v>
      </c>
    </row>
    <row r="19" spans="1:10" ht="18.75">
      <c r="A19" s="40">
        <v>2</v>
      </c>
      <c r="B19" s="10">
        <v>1</v>
      </c>
      <c r="C19" s="11">
        <v>4</v>
      </c>
      <c r="D19" s="11">
        <v>2</v>
      </c>
      <c r="E19" s="11">
        <v>1</v>
      </c>
      <c r="F19" s="12" t="s">
        <v>435</v>
      </c>
      <c r="G19" s="10"/>
      <c r="H19" s="16"/>
      <c r="I19" s="65">
        <v>0</v>
      </c>
      <c r="J19" s="3"/>
    </row>
    <row r="20" spans="1:10" ht="18.75">
      <c r="A20" s="40">
        <v>2</v>
      </c>
      <c r="B20" s="10">
        <v>1</v>
      </c>
      <c r="C20" s="11">
        <v>5</v>
      </c>
      <c r="D20" s="11">
        <v>1</v>
      </c>
      <c r="E20" s="11"/>
      <c r="F20" s="12" t="s">
        <v>45</v>
      </c>
      <c r="G20" s="10"/>
      <c r="H20" s="16"/>
      <c r="I20" s="65">
        <v>804481.0799999998</v>
      </c>
      <c r="J20" s="3">
        <v>11</v>
      </c>
    </row>
    <row r="21" spans="1:10" ht="18.75">
      <c r="A21" s="40">
        <v>2</v>
      </c>
      <c r="B21" s="10">
        <v>1</v>
      </c>
      <c r="C21" s="11">
        <v>5</v>
      </c>
      <c r="D21" s="11">
        <v>2</v>
      </c>
      <c r="E21" s="11"/>
      <c r="F21" s="12" t="s">
        <v>46</v>
      </c>
      <c r="G21" s="10"/>
      <c r="H21" s="16"/>
      <c r="I21" s="65">
        <v>852844.8899999999</v>
      </c>
      <c r="J21" s="3">
        <v>12</v>
      </c>
    </row>
    <row r="22" spans="1:10" ht="18.75">
      <c r="A22" s="40">
        <v>2</v>
      </c>
      <c r="B22" s="10">
        <v>1</v>
      </c>
      <c r="C22" s="11">
        <v>5</v>
      </c>
      <c r="D22" s="11">
        <v>3</v>
      </c>
      <c r="E22" s="11"/>
      <c r="F22" s="12" t="s">
        <v>47</v>
      </c>
      <c r="G22" s="10"/>
      <c r="H22" s="16"/>
      <c r="I22" s="65">
        <v>102336.55999999998</v>
      </c>
      <c r="J22" s="3">
        <v>13</v>
      </c>
    </row>
    <row r="23" spans="1:13" ht="18.75">
      <c r="A23" s="39">
        <v>2</v>
      </c>
      <c r="B23" s="7">
        <v>2</v>
      </c>
      <c r="C23" s="8"/>
      <c r="D23" s="8"/>
      <c r="E23" s="8"/>
      <c r="F23" s="9" t="s">
        <v>48</v>
      </c>
      <c r="G23" s="8">
        <v>9995</v>
      </c>
      <c r="H23" s="33">
        <v>30</v>
      </c>
      <c r="I23" s="57">
        <v>10333120.350000001</v>
      </c>
      <c r="J23" s="45"/>
      <c r="K23" s="45"/>
      <c r="L23" s="45"/>
      <c r="M23" s="45"/>
    </row>
    <row r="24" spans="1:12" ht="18.75">
      <c r="A24" s="40">
        <v>2</v>
      </c>
      <c r="B24" s="10">
        <v>2</v>
      </c>
      <c r="C24" s="11">
        <v>1</v>
      </c>
      <c r="D24" s="11">
        <v>2</v>
      </c>
      <c r="E24" s="11"/>
      <c r="F24" s="12" t="s">
        <v>49</v>
      </c>
      <c r="G24" s="10"/>
      <c r="H24" s="16"/>
      <c r="I24" s="65">
        <v>320.78</v>
      </c>
      <c r="J24" s="3">
        <v>1</v>
      </c>
      <c r="L24" s="45"/>
    </row>
    <row r="25" spans="1:12" ht="18.75">
      <c r="A25" s="40">
        <v>2</v>
      </c>
      <c r="B25" s="10">
        <v>2</v>
      </c>
      <c r="C25" s="11">
        <v>1</v>
      </c>
      <c r="D25" s="11">
        <v>3</v>
      </c>
      <c r="E25" s="11"/>
      <c r="F25" s="12" t="s">
        <v>50</v>
      </c>
      <c r="G25" s="10"/>
      <c r="H25" s="16"/>
      <c r="I25" s="65">
        <v>185078.40999999997</v>
      </c>
      <c r="J25" s="3">
        <v>2</v>
      </c>
      <c r="L25" s="45"/>
    </row>
    <row r="26" spans="1:10" ht="18.75">
      <c r="A26" s="40">
        <v>2</v>
      </c>
      <c r="B26" s="10">
        <v>2</v>
      </c>
      <c r="C26" s="11">
        <v>1</v>
      </c>
      <c r="D26" s="11">
        <v>4</v>
      </c>
      <c r="E26" s="11"/>
      <c r="F26" s="12" t="s">
        <v>51</v>
      </c>
      <c r="G26" s="10"/>
      <c r="H26" s="16"/>
      <c r="I26" s="65">
        <v>5755</v>
      </c>
      <c r="J26" s="3">
        <v>3</v>
      </c>
    </row>
    <row r="27" spans="1:10" ht="18.75">
      <c r="A27" s="40">
        <v>2</v>
      </c>
      <c r="B27" s="10">
        <v>2</v>
      </c>
      <c r="C27" s="11">
        <v>1</v>
      </c>
      <c r="D27" s="11">
        <v>5</v>
      </c>
      <c r="E27" s="11"/>
      <c r="F27" s="12" t="s">
        <v>52</v>
      </c>
      <c r="G27" s="10"/>
      <c r="H27" s="16"/>
      <c r="I27" s="65">
        <v>76472.18</v>
      </c>
      <c r="J27" s="3">
        <v>4</v>
      </c>
    </row>
    <row r="28" spans="1:10" ht="18.75">
      <c r="A28" s="40">
        <v>2</v>
      </c>
      <c r="B28" s="10">
        <v>2</v>
      </c>
      <c r="C28" s="11">
        <v>1</v>
      </c>
      <c r="D28" s="11">
        <v>6</v>
      </c>
      <c r="E28" s="11">
        <v>1</v>
      </c>
      <c r="F28" s="12" t="s">
        <v>53</v>
      </c>
      <c r="G28" s="10"/>
      <c r="H28" s="16"/>
      <c r="I28" s="65">
        <v>176683.27</v>
      </c>
      <c r="J28" s="3">
        <v>5</v>
      </c>
    </row>
    <row r="29" spans="1:10" ht="18.75">
      <c r="A29" s="40">
        <v>2</v>
      </c>
      <c r="B29" s="10">
        <v>2</v>
      </c>
      <c r="C29" s="11">
        <v>1</v>
      </c>
      <c r="D29" s="11">
        <v>7</v>
      </c>
      <c r="E29" s="11"/>
      <c r="F29" s="12" t="s">
        <v>54</v>
      </c>
      <c r="G29" s="10"/>
      <c r="H29" s="16"/>
      <c r="I29" s="65">
        <v>0</v>
      </c>
      <c r="J29" s="3">
        <v>6</v>
      </c>
    </row>
    <row r="30" spans="1:10" ht="18.75">
      <c r="A30" s="40">
        <v>2</v>
      </c>
      <c r="B30" s="10">
        <v>2</v>
      </c>
      <c r="C30" s="11">
        <v>1</v>
      </c>
      <c r="D30" s="11">
        <v>8</v>
      </c>
      <c r="E30" s="11"/>
      <c r="F30" s="12" t="s">
        <v>55</v>
      </c>
      <c r="G30" s="10"/>
      <c r="H30" s="16"/>
      <c r="I30" s="65">
        <v>4474.4</v>
      </c>
      <c r="J30" s="3">
        <v>7</v>
      </c>
    </row>
    <row r="31" spans="1:10" ht="18.75">
      <c r="A31" s="40">
        <v>2</v>
      </c>
      <c r="B31" s="10">
        <v>2</v>
      </c>
      <c r="C31" s="11">
        <v>2</v>
      </c>
      <c r="D31" s="11">
        <v>1</v>
      </c>
      <c r="E31" s="11"/>
      <c r="F31" s="12" t="s">
        <v>56</v>
      </c>
      <c r="G31" s="10"/>
      <c r="H31" s="16"/>
      <c r="I31" s="65">
        <v>458097.4</v>
      </c>
      <c r="J31" s="3">
        <v>8</v>
      </c>
    </row>
    <row r="32" spans="1:10" ht="18.75">
      <c r="A32" s="40">
        <v>2</v>
      </c>
      <c r="B32" s="10">
        <v>2</v>
      </c>
      <c r="C32" s="11">
        <v>2</v>
      </c>
      <c r="D32" s="11">
        <v>2</v>
      </c>
      <c r="E32" s="11"/>
      <c r="F32" s="12" t="s">
        <v>57</v>
      </c>
      <c r="G32" s="10"/>
      <c r="H32" s="16"/>
      <c r="I32" s="65">
        <v>267487.06</v>
      </c>
      <c r="J32" s="3">
        <v>9</v>
      </c>
    </row>
    <row r="33" spans="1:10" ht="18.75">
      <c r="A33" s="40">
        <v>2</v>
      </c>
      <c r="B33" s="10">
        <v>2</v>
      </c>
      <c r="C33" s="11">
        <v>3</v>
      </c>
      <c r="D33" s="11">
        <v>2</v>
      </c>
      <c r="E33" s="11"/>
      <c r="F33" s="12" t="s">
        <v>58</v>
      </c>
      <c r="G33" s="10"/>
      <c r="H33" s="16"/>
      <c r="I33" s="65">
        <v>0</v>
      </c>
      <c r="J33" s="3">
        <v>10</v>
      </c>
    </row>
    <row r="34" spans="1:10" ht="18.75">
      <c r="A34" s="40">
        <v>2</v>
      </c>
      <c r="B34" s="10">
        <v>2</v>
      </c>
      <c r="C34" s="11">
        <v>4</v>
      </c>
      <c r="D34" s="11">
        <v>2</v>
      </c>
      <c r="E34" s="11"/>
      <c r="F34" s="12" t="s">
        <v>59</v>
      </c>
      <c r="G34" s="10"/>
      <c r="H34" s="16"/>
      <c r="I34" s="65">
        <v>118008.99999999999</v>
      </c>
      <c r="J34" s="3">
        <v>11</v>
      </c>
    </row>
    <row r="35" spans="1:10" ht="18.75">
      <c r="A35" s="40">
        <v>2</v>
      </c>
      <c r="B35" s="10">
        <v>2</v>
      </c>
      <c r="C35" s="11">
        <v>5</v>
      </c>
      <c r="D35" s="11">
        <v>1</v>
      </c>
      <c r="E35" s="11"/>
      <c r="F35" s="12" t="s">
        <v>60</v>
      </c>
      <c r="G35" s="10"/>
      <c r="H35" s="16"/>
      <c r="I35" s="65">
        <v>30000</v>
      </c>
      <c r="J35" s="3">
        <v>12</v>
      </c>
    </row>
    <row r="36" spans="1:10" ht="18.75">
      <c r="A36" s="40">
        <v>2</v>
      </c>
      <c r="B36" s="10">
        <v>2</v>
      </c>
      <c r="C36" s="11">
        <v>5</v>
      </c>
      <c r="D36" s="11">
        <v>3</v>
      </c>
      <c r="E36" s="11">
        <v>4</v>
      </c>
      <c r="F36" s="12" t="s">
        <v>61</v>
      </c>
      <c r="G36" s="10"/>
      <c r="H36" s="16"/>
      <c r="I36" s="65">
        <v>40778.35</v>
      </c>
      <c r="J36" s="3">
        <v>13</v>
      </c>
    </row>
    <row r="37" spans="1:10" ht="18.75">
      <c r="A37" s="40">
        <v>2</v>
      </c>
      <c r="B37" s="10">
        <v>2</v>
      </c>
      <c r="C37" s="11">
        <v>5</v>
      </c>
      <c r="D37" s="11">
        <v>4</v>
      </c>
      <c r="E37" s="11"/>
      <c r="F37" s="12" t="s">
        <v>62</v>
      </c>
      <c r="G37" s="10"/>
      <c r="H37" s="16"/>
      <c r="I37" s="65">
        <v>196434.6</v>
      </c>
      <c r="J37" s="3">
        <v>14</v>
      </c>
    </row>
    <row r="38" spans="1:10" ht="18.75">
      <c r="A38" s="40">
        <v>2</v>
      </c>
      <c r="B38" s="10">
        <v>2</v>
      </c>
      <c r="C38" s="11">
        <v>5</v>
      </c>
      <c r="D38" s="11">
        <v>8</v>
      </c>
      <c r="E38" s="11"/>
      <c r="F38" s="12" t="s">
        <v>105</v>
      </c>
      <c r="G38" s="10" t="s">
        <v>28</v>
      </c>
      <c r="H38" s="16"/>
      <c r="I38" s="65">
        <v>0</v>
      </c>
      <c r="J38" s="3">
        <v>15</v>
      </c>
    </row>
    <row r="39" spans="1:10" ht="18.75">
      <c r="A39" s="40">
        <v>2</v>
      </c>
      <c r="B39" s="10">
        <v>2</v>
      </c>
      <c r="C39" s="11">
        <v>6</v>
      </c>
      <c r="D39" s="11">
        <v>2</v>
      </c>
      <c r="E39" s="11"/>
      <c r="F39" s="12" t="s">
        <v>63</v>
      </c>
      <c r="G39" s="10"/>
      <c r="H39" s="16"/>
      <c r="I39" s="65">
        <v>158788.62</v>
      </c>
      <c r="J39" s="3">
        <v>16</v>
      </c>
    </row>
    <row r="40" spans="1:10" ht="18.75">
      <c r="A40" s="40">
        <v>2</v>
      </c>
      <c r="B40" s="10">
        <v>2</v>
      </c>
      <c r="C40" s="11">
        <v>6</v>
      </c>
      <c r="D40" s="11">
        <v>3</v>
      </c>
      <c r="E40" s="11"/>
      <c r="F40" s="12" t="s">
        <v>64</v>
      </c>
      <c r="G40" s="10"/>
      <c r="H40" s="16"/>
      <c r="I40" s="65">
        <v>0</v>
      </c>
      <c r="J40" s="3">
        <v>17</v>
      </c>
    </row>
    <row r="41" spans="1:10" ht="18.75">
      <c r="A41" s="40">
        <v>2</v>
      </c>
      <c r="B41" s="10">
        <v>2</v>
      </c>
      <c r="C41" s="11">
        <v>7</v>
      </c>
      <c r="D41" s="11">
        <v>1</v>
      </c>
      <c r="E41" s="11">
        <v>1</v>
      </c>
      <c r="F41" s="12" t="s">
        <v>65</v>
      </c>
      <c r="G41" s="10"/>
      <c r="H41" s="16"/>
      <c r="I41" s="65">
        <v>420784.98</v>
      </c>
      <c r="J41" s="3">
        <v>18</v>
      </c>
    </row>
    <row r="42" spans="1:10" ht="18.75">
      <c r="A42" s="40">
        <v>2</v>
      </c>
      <c r="B42" s="10">
        <v>2</v>
      </c>
      <c r="C42" s="11">
        <v>7</v>
      </c>
      <c r="D42" s="11">
        <v>2</v>
      </c>
      <c r="E42" s="11"/>
      <c r="F42" s="12" t="s">
        <v>106</v>
      </c>
      <c r="G42" s="10"/>
      <c r="H42" s="16"/>
      <c r="I42" s="65">
        <v>83750.06</v>
      </c>
      <c r="J42" s="3">
        <v>19</v>
      </c>
    </row>
    <row r="43" spans="1:10" ht="18.75">
      <c r="A43" s="40">
        <v>2</v>
      </c>
      <c r="B43" s="10">
        <v>2</v>
      </c>
      <c r="C43" s="11">
        <v>7</v>
      </c>
      <c r="D43" s="11">
        <v>2</v>
      </c>
      <c r="E43" s="11">
        <v>4</v>
      </c>
      <c r="F43" s="12" t="s">
        <v>66</v>
      </c>
      <c r="G43" s="10"/>
      <c r="H43" s="16"/>
      <c r="I43" s="65">
        <v>48002.4</v>
      </c>
      <c r="J43" s="3">
        <v>20</v>
      </c>
    </row>
    <row r="44" spans="1:10" ht="18.75">
      <c r="A44" s="40">
        <v>2</v>
      </c>
      <c r="B44" s="10">
        <v>2</v>
      </c>
      <c r="C44" s="11">
        <v>7</v>
      </c>
      <c r="D44" s="11">
        <v>2</v>
      </c>
      <c r="E44" s="11">
        <v>6</v>
      </c>
      <c r="F44" s="15" t="s">
        <v>67</v>
      </c>
      <c r="G44" s="10"/>
      <c r="H44" s="16"/>
      <c r="I44" s="65">
        <v>104884.92999999998</v>
      </c>
      <c r="J44" s="3">
        <v>21</v>
      </c>
    </row>
    <row r="45" spans="1:10" ht="18.75">
      <c r="A45" s="40">
        <v>2</v>
      </c>
      <c r="B45" s="10">
        <v>2</v>
      </c>
      <c r="C45" s="11">
        <v>8</v>
      </c>
      <c r="D45" s="11">
        <v>1</v>
      </c>
      <c r="E45" s="11"/>
      <c r="F45" s="12" t="s">
        <v>68</v>
      </c>
      <c r="G45" s="10"/>
      <c r="H45" s="16"/>
      <c r="I45" s="65">
        <v>4720</v>
      </c>
      <c r="J45" s="3">
        <v>22</v>
      </c>
    </row>
    <row r="46" spans="1:10" ht="18.75">
      <c r="A46" s="40">
        <v>2</v>
      </c>
      <c r="B46" s="10">
        <v>2</v>
      </c>
      <c r="C46" s="11">
        <v>8</v>
      </c>
      <c r="D46" s="11">
        <v>2</v>
      </c>
      <c r="E46" s="11"/>
      <c r="F46" s="12" t="s">
        <v>69</v>
      </c>
      <c r="G46" s="10"/>
      <c r="H46" s="16"/>
      <c r="I46" s="65">
        <v>91489.59</v>
      </c>
      <c r="J46" s="3">
        <v>23</v>
      </c>
    </row>
    <row r="47" spans="1:10" ht="18.75">
      <c r="A47" s="40">
        <v>2</v>
      </c>
      <c r="B47" s="10">
        <v>2</v>
      </c>
      <c r="C47" s="11">
        <v>8</v>
      </c>
      <c r="D47" s="11">
        <v>7</v>
      </c>
      <c r="E47" s="11">
        <v>4</v>
      </c>
      <c r="F47" s="12" t="s">
        <v>70</v>
      </c>
      <c r="G47" s="10"/>
      <c r="H47" s="16"/>
      <c r="I47" s="65">
        <v>111793.19999999998</v>
      </c>
      <c r="J47" s="3">
        <v>24</v>
      </c>
    </row>
    <row r="48" spans="1:10" ht="18.75">
      <c r="A48" s="40">
        <v>2</v>
      </c>
      <c r="B48" s="10">
        <v>2</v>
      </c>
      <c r="C48" s="11">
        <v>8</v>
      </c>
      <c r="D48" s="11">
        <v>7</v>
      </c>
      <c r="E48" s="11">
        <v>6</v>
      </c>
      <c r="F48" s="14" t="s">
        <v>100</v>
      </c>
      <c r="G48" s="10"/>
      <c r="H48" s="16"/>
      <c r="I48" s="65">
        <v>2751460</v>
      </c>
      <c r="J48" s="3">
        <v>25</v>
      </c>
    </row>
    <row r="49" spans="1:10" ht="18.75">
      <c r="A49" s="40">
        <v>2</v>
      </c>
      <c r="B49" s="10">
        <v>2</v>
      </c>
      <c r="C49" s="11">
        <v>8</v>
      </c>
      <c r="D49" s="11">
        <v>8</v>
      </c>
      <c r="E49" s="11">
        <v>1</v>
      </c>
      <c r="F49" s="12" t="s">
        <v>71</v>
      </c>
      <c r="G49" s="10"/>
      <c r="H49" s="16"/>
      <c r="I49" s="65">
        <v>0</v>
      </c>
      <c r="J49" s="3">
        <v>26</v>
      </c>
    </row>
    <row r="50" spans="1:10" ht="18.75">
      <c r="A50" s="40">
        <v>2</v>
      </c>
      <c r="B50" s="10">
        <v>2</v>
      </c>
      <c r="C50" s="11">
        <v>8</v>
      </c>
      <c r="D50" s="11">
        <v>9</v>
      </c>
      <c r="E50" s="11">
        <v>1</v>
      </c>
      <c r="F50" s="12" t="s">
        <v>72</v>
      </c>
      <c r="G50" s="10"/>
      <c r="H50" s="16"/>
      <c r="I50" s="65">
        <v>0</v>
      </c>
      <c r="J50" s="3">
        <v>27</v>
      </c>
    </row>
    <row r="51" spans="1:12" ht="18.75">
      <c r="A51" s="40">
        <v>2</v>
      </c>
      <c r="B51" s="10">
        <v>2</v>
      </c>
      <c r="C51" s="11">
        <v>8</v>
      </c>
      <c r="D51" s="11">
        <v>9</v>
      </c>
      <c r="E51" s="11">
        <v>3</v>
      </c>
      <c r="F51" s="12" t="s">
        <v>73</v>
      </c>
      <c r="G51" s="10"/>
      <c r="H51" s="16"/>
      <c r="I51" s="65">
        <v>4997856.12</v>
      </c>
      <c r="J51" s="3">
        <v>28</v>
      </c>
      <c r="L51" s="45"/>
    </row>
    <row r="52" spans="1:12" ht="18.75">
      <c r="A52" s="39">
        <v>2</v>
      </c>
      <c r="B52" s="7">
        <v>3</v>
      </c>
      <c r="C52" s="8"/>
      <c r="D52" s="8"/>
      <c r="E52" s="8"/>
      <c r="F52" s="9" t="s">
        <v>74</v>
      </c>
      <c r="G52" s="8">
        <v>9995</v>
      </c>
      <c r="H52" s="33">
        <v>30</v>
      </c>
      <c r="I52" s="56">
        <v>1570941.6800000002</v>
      </c>
      <c r="L52" s="46"/>
    </row>
    <row r="53" spans="1:10" ht="18.75">
      <c r="A53" s="40">
        <v>2</v>
      </c>
      <c r="B53" s="10">
        <v>3</v>
      </c>
      <c r="C53" s="11">
        <v>1</v>
      </c>
      <c r="D53" s="11">
        <v>1</v>
      </c>
      <c r="E53" s="11">
        <v>1</v>
      </c>
      <c r="F53" s="12" t="s">
        <v>75</v>
      </c>
      <c r="G53" s="10"/>
      <c r="H53" s="26"/>
      <c r="I53" s="66">
        <v>290896.88</v>
      </c>
      <c r="J53" s="3">
        <v>1</v>
      </c>
    </row>
    <row r="54" spans="1:10" ht="18.75">
      <c r="A54" s="40">
        <v>2</v>
      </c>
      <c r="B54" s="10">
        <v>3</v>
      </c>
      <c r="C54" s="11">
        <v>2</v>
      </c>
      <c r="D54" s="11">
        <v>3</v>
      </c>
      <c r="E54" s="11"/>
      <c r="F54" s="12" t="s">
        <v>76</v>
      </c>
      <c r="G54" s="10"/>
      <c r="H54" s="16"/>
      <c r="I54" s="66">
        <v>26550</v>
      </c>
      <c r="J54" s="3">
        <v>2</v>
      </c>
    </row>
    <row r="55" spans="1:10" ht="18.75">
      <c r="A55" s="40">
        <v>2</v>
      </c>
      <c r="B55" s="10">
        <v>3</v>
      </c>
      <c r="C55" s="11">
        <v>3</v>
      </c>
      <c r="D55" s="11">
        <v>4</v>
      </c>
      <c r="E55" s="11"/>
      <c r="F55" s="12" t="s">
        <v>77</v>
      </c>
      <c r="G55" s="10"/>
      <c r="H55" s="16"/>
      <c r="I55" s="66">
        <v>0</v>
      </c>
      <c r="J55" s="3">
        <v>3</v>
      </c>
    </row>
    <row r="56" spans="1:10" ht="18.75">
      <c r="A56" s="40">
        <v>2</v>
      </c>
      <c r="B56" s="10">
        <v>3</v>
      </c>
      <c r="C56" s="11">
        <v>4</v>
      </c>
      <c r="D56" s="11">
        <v>1</v>
      </c>
      <c r="E56" s="11"/>
      <c r="F56" s="12" t="s">
        <v>78</v>
      </c>
      <c r="G56" s="10"/>
      <c r="H56" s="16"/>
      <c r="I56" s="66">
        <v>0</v>
      </c>
      <c r="J56" s="3">
        <v>4</v>
      </c>
    </row>
    <row r="57" spans="1:10" ht="18.75">
      <c r="A57" s="40">
        <v>2</v>
      </c>
      <c r="B57" s="10">
        <v>3</v>
      </c>
      <c r="C57" s="11">
        <v>7</v>
      </c>
      <c r="D57" s="11">
        <v>1</v>
      </c>
      <c r="E57" s="11">
        <v>1</v>
      </c>
      <c r="F57" s="12" t="s">
        <v>79</v>
      </c>
      <c r="G57" s="10"/>
      <c r="H57" s="16"/>
      <c r="I57" s="66">
        <v>624385</v>
      </c>
      <c r="J57" s="3">
        <v>5</v>
      </c>
    </row>
    <row r="58" spans="1:10" ht="18.75">
      <c r="A58" s="40">
        <v>2</v>
      </c>
      <c r="B58" s="10">
        <v>3</v>
      </c>
      <c r="C58" s="11">
        <v>9</v>
      </c>
      <c r="D58" s="11">
        <v>1</v>
      </c>
      <c r="E58" s="11"/>
      <c r="F58" s="12" t="s">
        <v>80</v>
      </c>
      <c r="G58" s="10"/>
      <c r="H58" s="16"/>
      <c r="I58" s="66">
        <v>66697.9</v>
      </c>
      <c r="J58" s="3">
        <v>6</v>
      </c>
    </row>
    <row r="59" spans="1:10" ht="18.75">
      <c r="A59" s="40">
        <v>2</v>
      </c>
      <c r="B59" s="10">
        <v>3</v>
      </c>
      <c r="C59" s="11">
        <v>9</v>
      </c>
      <c r="D59" s="11">
        <v>2</v>
      </c>
      <c r="E59" s="11"/>
      <c r="F59" s="12" t="s">
        <v>81</v>
      </c>
      <c r="G59" s="10"/>
      <c r="H59" s="16"/>
      <c r="I59" s="66">
        <v>562411.9</v>
      </c>
      <c r="J59" s="3">
        <v>7</v>
      </c>
    </row>
    <row r="60" spans="1:12" ht="18.75">
      <c r="A60" s="39">
        <v>2</v>
      </c>
      <c r="B60" s="7">
        <v>4</v>
      </c>
      <c r="C60" s="8"/>
      <c r="D60" s="8"/>
      <c r="E60" s="8"/>
      <c r="F60" s="9" t="s">
        <v>101</v>
      </c>
      <c r="G60" s="8">
        <v>9998</v>
      </c>
      <c r="H60" s="33">
        <v>30</v>
      </c>
      <c r="I60" s="56">
        <v>1657312.38</v>
      </c>
      <c r="L60" s="46"/>
    </row>
    <row r="61" spans="1:10" ht="18.75">
      <c r="A61" s="40">
        <v>2</v>
      </c>
      <c r="B61" s="18">
        <v>4</v>
      </c>
      <c r="C61" s="11">
        <v>1</v>
      </c>
      <c r="D61" s="11">
        <v>1</v>
      </c>
      <c r="E61" s="11">
        <v>1</v>
      </c>
      <c r="F61" s="12" t="s">
        <v>107</v>
      </c>
      <c r="G61" s="10"/>
      <c r="H61" s="26"/>
      <c r="I61" s="58">
        <v>839312.38</v>
      </c>
      <c r="J61" s="3">
        <v>1</v>
      </c>
    </row>
    <row r="62" spans="1:10" ht="18.75">
      <c r="A62" s="40">
        <v>2</v>
      </c>
      <c r="B62" s="10">
        <v>4</v>
      </c>
      <c r="C62" s="11">
        <v>1</v>
      </c>
      <c r="D62" s="11">
        <v>2</v>
      </c>
      <c r="E62" s="11">
        <v>1</v>
      </c>
      <c r="F62" s="12" t="s">
        <v>95</v>
      </c>
      <c r="G62" s="10"/>
      <c r="H62" s="16"/>
      <c r="I62" s="58">
        <v>104000</v>
      </c>
      <c r="J62" s="3">
        <v>2</v>
      </c>
    </row>
    <row r="63" spans="1:9" ht="18.75">
      <c r="A63" s="40">
        <v>2</v>
      </c>
      <c r="B63" s="10">
        <v>4</v>
      </c>
      <c r="C63" s="11">
        <v>1</v>
      </c>
      <c r="D63" s="11">
        <v>6</v>
      </c>
      <c r="E63" s="11">
        <v>1</v>
      </c>
      <c r="F63" s="12" t="s">
        <v>102</v>
      </c>
      <c r="G63" s="10"/>
      <c r="H63" s="16"/>
      <c r="I63" s="58">
        <v>714000</v>
      </c>
    </row>
    <row r="64" spans="1:9" ht="18.75">
      <c r="A64" s="40"/>
      <c r="B64" s="10"/>
      <c r="C64" s="26"/>
      <c r="D64" s="26"/>
      <c r="E64" s="11"/>
      <c r="F64" s="12"/>
      <c r="G64" s="10"/>
      <c r="H64" s="26"/>
      <c r="I64" s="58"/>
    </row>
    <row r="65" spans="1:9" ht="18.75">
      <c r="A65" s="40"/>
      <c r="B65" s="10"/>
      <c r="C65" s="26"/>
      <c r="D65" s="26"/>
      <c r="E65" s="11"/>
      <c r="F65" s="12"/>
      <c r="G65" s="10"/>
      <c r="H65" s="26"/>
      <c r="I65" s="58"/>
    </row>
    <row r="66" spans="1:9" ht="18.75">
      <c r="A66" s="39">
        <v>2</v>
      </c>
      <c r="B66" s="17">
        <v>5</v>
      </c>
      <c r="C66" s="8"/>
      <c r="D66" s="8"/>
      <c r="E66" s="8"/>
      <c r="F66" s="9" t="s">
        <v>96</v>
      </c>
      <c r="G66" s="8">
        <v>9995</v>
      </c>
      <c r="H66" s="33">
        <v>30</v>
      </c>
      <c r="I66" s="56">
        <v>0</v>
      </c>
    </row>
    <row r="67" spans="1:9" ht="33.75" customHeight="1">
      <c r="A67" s="41">
        <v>2</v>
      </c>
      <c r="B67" s="18">
        <v>5</v>
      </c>
      <c r="C67" s="13">
        <v>2</v>
      </c>
      <c r="D67" s="13">
        <v>1</v>
      </c>
      <c r="E67" s="13">
        <v>2</v>
      </c>
      <c r="F67" s="25" t="s">
        <v>97</v>
      </c>
      <c r="G67" s="18"/>
      <c r="H67" s="24"/>
      <c r="I67" s="58">
        <v>0</v>
      </c>
    </row>
    <row r="68" spans="1:12" ht="39.75" customHeight="1">
      <c r="A68" s="39">
        <v>2</v>
      </c>
      <c r="B68" s="17">
        <v>6</v>
      </c>
      <c r="C68" s="8"/>
      <c r="D68" s="8"/>
      <c r="E68" s="8"/>
      <c r="F68" s="9" t="s">
        <v>82</v>
      </c>
      <c r="G68" s="8">
        <v>9995</v>
      </c>
      <c r="H68" s="33">
        <v>30</v>
      </c>
      <c r="I68" s="56">
        <v>3346226.83</v>
      </c>
      <c r="L68" s="46"/>
    </row>
    <row r="69" spans="1:12" ht="18.75">
      <c r="A69" s="40">
        <v>2</v>
      </c>
      <c r="B69" s="10">
        <v>6</v>
      </c>
      <c r="C69" s="11">
        <v>1</v>
      </c>
      <c r="D69" s="11">
        <v>1</v>
      </c>
      <c r="E69" s="11"/>
      <c r="F69" s="19" t="s">
        <v>108</v>
      </c>
      <c r="G69" s="10"/>
      <c r="H69" s="16"/>
      <c r="I69" s="67">
        <v>10005.93</v>
      </c>
      <c r="J69" s="52">
        <v>1</v>
      </c>
      <c r="K69" s="44"/>
      <c r="L69" s="2"/>
    </row>
    <row r="70" spans="1:10" ht="18.75">
      <c r="A70" s="40">
        <v>2</v>
      </c>
      <c r="B70" s="10">
        <v>6</v>
      </c>
      <c r="C70" s="11">
        <v>1</v>
      </c>
      <c r="D70" s="11">
        <v>2</v>
      </c>
      <c r="E70" s="11"/>
      <c r="F70" s="19" t="s">
        <v>83</v>
      </c>
      <c r="G70" s="10"/>
      <c r="H70" s="16"/>
      <c r="I70" s="67">
        <v>0</v>
      </c>
      <c r="J70">
        <v>2</v>
      </c>
    </row>
    <row r="71" spans="1:10" ht="18.75">
      <c r="A71" s="40">
        <v>2</v>
      </c>
      <c r="B71" s="10">
        <v>6</v>
      </c>
      <c r="C71" s="11">
        <v>1</v>
      </c>
      <c r="D71" s="11">
        <v>3</v>
      </c>
      <c r="E71" s="11"/>
      <c r="F71" s="20" t="s">
        <v>84</v>
      </c>
      <c r="G71" s="10"/>
      <c r="H71" s="16"/>
      <c r="I71" s="67">
        <v>41450</v>
      </c>
      <c r="J71" s="52">
        <v>3</v>
      </c>
    </row>
    <row r="72" spans="1:11" ht="18.75">
      <c r="A72" s="40">
        <v>2</v>
      </c>
      <c r="B72" s="10">
        <v>6</v>
      </c>
      <c r="C72" s="11">
        <v>1</v>
      </c>
      <c r="D72" s="11">
        <v>4</v>
      </c>
      <c r="E72" s="11"/>
      <c r="F72" s="21" t="s">
        <v>85</v>
      </c>
      <c r="G72" s="10"/>
      <c r="H72" s="16"/>
      <c r="I72" s="67">
        <v>0</v>
      </c>
      <c r="J72">
        <v>4</v>
      </c>
      <c r="K72" s="44"/>
    </row>
    <row r="73" spans="1:10" ht="18.75">
      <c r="A73" s="40">
        <v>2</v>
      </c>
      <c r="B73" s="10">
        <v>6</v>
      </c>
      <c r="C73" s="11">
        <v>4</v>
      </c>
      <c r="D73" s="11">
        <v>1</v>
      </c>
      <c r="E73" s="11"/>
      <c r="F73" s="12" t="s">
        <v>86</v>
      </c>
      <c r="G73" s="10"/>
      <c r="H73" s="26"/>
      <c r="I73" s="67">
        <v>2673212</v>
      </c>
      <c r="J73" s="52">
        <v>5</v>
      </c>
    </row>
    <row r="74" spans="1:11" ht="18.75">
      <c r="A74" s="40">
        <v>2</v>
      </c>
      <c r="B74" s="10">
        <v>6</v>
      </c>
      <c r="C74" s="11">
        <v>5</v>
      </c>
      <c r="D74" s="11">
        <v>5</v>
      </c>
      <c r="E74" s="11"/>
      <c r="F74" s="20" t="s">
        <v>87</v>
      </c>
      <c r="G74" s="10"/>
      <c r="H74" s="16"/>
      <c r="I74" s="67">
        <v>0</v>
      </c>
      <c r="J74">
        <v>6</v>
      </c>
      <c r="K74" s="1"/>
    </row>
    <row r="75" spans="1:11" ht="18.75">
      <c r="A75" s="40">
        <v>2</v>
      </c>
      <c r="B75" s="18">
        <v>6</v>
      </c>
      <c r="C75" s="11">
        <v>5</v>
      </c>
      <c r="D75" s="11">
        <v>6</v>
      </c>
      <c r="E75" s="11"/>
      <c r="F75" s="12" t="s">
        <v>88</v>
      </c>
      <c r="G75" s="10"/>
      <c r="H75" s="26"/>
      <c r="I75" s="67">
        <v>0</v>
      </c>
      <c r="J75" s="52">
        <v>7</v>
      </c>
      <c r="K75" s="1"/>
    </row>
    <row r="76" spans="1:11" ht="18.75">
      <c r="A76" s="40">
        <v>2</v>
      </c>
      <c r="B76" s="18">
        <v>6</v>
      </c>
      <c r="C76" s="11">
        <v>5</v>
      </c>
      <c r="D76" s="11">
        <v>8</v>
      </c>
      <c r="E76" s="11"/>
      <c r="F76" s="12" t="s">
        <v>94</v>
      </c>
      <c r="G76" s="10"/>
      <c r="H76" s="26"/>
      <c r="I76" s="67">
        <v>0</v>
      </c>
      <c r="J76">
        <v>8</v>
      </c>
      <c r="K76" s="1"/>
    </row>
    <row r="77" spans="1:11" ht="18.75">
      <c r="A77" s="40">
        <v>2</v>
      </c>
      <c r="B77" s="10">
        <v>6</v>
      </c>
      <c r="C77" s="11">
        <v>8</v>
      </c>
      <c r="D77" s="11">
        <v>3</v>
      </c>
      <c r="E77" s="11">
        <v>1</v>
      </c>
      <c r="F77" s="12" t="s">
        <v>89</v>
      </c>
      <c r="G77" s="10"/>
      <c r="H77" s="16"/>
      <c r="I77" s="67">
        <v>0</v>
      </c>
      <c r="J77" s="52">
        <v>9</v>
      </c>
      <c r="K77" s="1"/>
    </row>
    <row r="78" spans="1:11" ht="18.75">
      <c r="A78" s="40">
        <v>2</v>
      </c>
      <c r="B78" s="10">
        <v>6</v>
      </c>
      <c r="C78" s="11">
        <v>9</v>
      </c>
      <c r="D78" s="11">
        <v>2</v>
      </c>
      <c r="E78" s="11"/>
      <c r="F78" s="12" t="s">
        <v>90</v>
      </c>
      <c r="G78" s="10"/>
      <c r="H78" s="16"/>
      <c r="I78" s="67">
        <v>0</v>
      </c>
      <c r="J78">
        <v>10</v>
      </c>
      <c r="K78" s="1"/>
    </row>
    <row r="79" spans="1:10" ht="18.75">
      <c r="A79" s="40">
        <v>2</v>
      </c>
      <c r="B79" s="10">
        <v>7</v>
      </c>
      <c r="C79" s="11">
        <v>1</v>
      </c>
      <c r="D79" s="11">
        <v>2</v>
      </c>
      <c r="E79" s="11"/>
      <c r="F79" s="12" t="s">
        <v>91</v>
      </c>
      <c r="G79" s="10"/>
      <c r="H79" s="16"/>
      <c r="I79" s="67">
        <v>621558.9</v>
      </c>
      <c r="J79" s="52">
        <v>11</v>
      </c>
    </row>
    <row r="80" spans="1:10" ht="19.5" thickBot="1">
      <c r="A80" s="40">
        <v>2</v>
      </c>
      <c r="B80" s="10">
        <v>7</v>
      </c>
      <c r="C80" s="11">
        <v>2</v>
      </c>
      <c r="D80" s="11">
        <v>5</v>
      </c>
      <c r="E80" s="11"/>
      <c r="F80" s="22" t="s">
        <v>92</v>
      </c>
      <c r="G80" s="10"/>
      <c r="H80" s="16"/>
      <c r="I80" s="67">
        <v>0</v>
      </c>
      <c r="J80">
        <v>12</v>
      </c>
    </row>
    <row r="81" spans="1:12" ht="19.5" thickBot="1">
      <c r="A81" s="27"/>
      <c r="B81" s="28"/>
      <c r="C81" s="28"/>
      <c r="D81" s="28"/>
      <c r="E81" s="29"/>
      <c r="F81" s="30" t="s">
        <v>93</v>
      </c>
      <c r="G81" s="71"/>
      <c r="H81" s="72"/>
      <c r="I81" s="59">
        <v>39803772.519999996</v>
      </c>
      <c r="J81" s="44"/>
      <c r="K81" s="44"/>
      <c r="L81" s="4">
        <f>+I81-'Distribucion Diciembre'!D107</f>
        <v>0</v>
      </c>
    </row>
    <row r="82" spans="1:12" ht="18.75">
      <c r="A82" s="68"/>
      <c r="B82" s="31"/>
      <c r="C82" s="31"/>
      <c r="D82" s="31"/>
      <c r="E82" s="31"/>
      <c r="F82" s="32"/>
      <c r="G82" s="31"/>
      <c r="H82" s="31"/>
      <c r="I82" s="69"/>
      <c r="J82" s="44"/>
      <c r="K82" s="44"/>
      <c r="L82" s="44"/>
    </row>
    <row r="83" spans="1:11" ht="18.75">
      <c r="A83" s="68"/>
      <c r="B83" s="31"/>
      <c r="C83" s="31"/>
      <c r="D83" s="31"/>
      <c r="E83" s="31"/>
      <c r="F83" s="32"/>
      <c r="G83" s="31"/>
      <c r="H83" s="31"/>
      <c r="I83" s="69"/>
      <c r="J83" s="44"/>
      <c r="K83" s="1"/>
    </row>
    <row r="84" spans="1:12" ht="18.75">
      <c r="A84" s="166"/>
      <c r="B84" s="167"/>
      <c r="C84" s="167"/>
      <c r="D84" s="167"/>
      <c r="E84" s="167"/>
      <c r="F84" s="32"/>
      <c r="G84" s="31"/>
      <c r="H84" s="31"/>
      <c r="I84" s="69"/>
      <c r="J84" s="44"/>
      <c r="K84" s="1"/>
      <c r="L84" s="1"/>
    </row>
    <row r="85" spans="1:9" ht="19.5" customHeight="1">
      <c r="A85" s="280" t="s">
        <v>109</v>
      </c>
      <c r="B85" s="281"/>
      <c r="C85" s="281"/>
      <c r="D85" s="281"/>
      <c r="E85" s="281"/>
      <c r="F85" s="23"/>
      <c r="G85" s="281" t="s">
        <v>103</v>
      </c>
      <c r="H85" s="281"/>
      <c r="I85" s="282"/>
    </row>
    <row r="86" spans="1:10" ht="19.5" thickBot="1">
      <c r="A86" s="283" t="s">
        <v>111</v>
      </c>
      <c r="B86" s="284"/>
      <c r="C86" s="284"/>
      <c r="D86" s="284"/>
      <c r="E86" s="284"/>
      <c r="F86" s="60"/>
      <c r="G86" s="284" t="s">
        <v>104</v>
      </c>
      <c r="H86" s="284"/>
      <c r="I86" s="285"/>
      <c r="J86" s="44"/>
    </row>
    <row r="87" spans="1:10" ht="18.75">
      <c r="A87" s="5"/>
      <c r="B87" s="5"/>
      <c r="C87" s="5"/>
      <c r="D87" s="5"/>
      <c r="E87" s="5"/>
      <c r="F87" s="5"/>
      <c r="G87" s="5"/>
      <c r="H87" s="5"/>
      <c r="I87" s="6"/>
      <c r="J87" s="44"/>
    </row>
    <row r="88" spans="1:10" ht="18.75">
      <c r="A88" s="5"/>
      <c r="B88" s="5"/>
      <c r="C88" s="5"/>
      <c r="D88" s="5"/>
      <c r="E88" s="5"/>
      <c r="F88" s="5"/>
      <c r="G88" s="5"/>
      <c r="H88" s="5"/>
      <c r="I88" s="34"/>
      <c r="J88" s="44"/>
    </row>
    <row r="89" spans="1:11" ht="18.75">
      <c r="A89" s="5"/>
      <c r="B89" s="5"/>
      <c r="C89" s="5"/>
      <c r="D89" s="5"/>
      <c r="E89" s="5"/>
      <c r="F89" s="5"/>
      <c r="G89" s="5"/>
      <c r="H89" s="5"/>
      <c r="I89" s="35"/>
      <c r="J89" s="1"/>
      <c r="K89" s="1"/>
    </row>
    <row r="90" spans="1:9" ht="18.75">
      <c r="A90" s="5"/>
      <c r="B90" s="5"/>
      <c r="C90" s="5"/>
      <c r="D90" s="5"/>
      <c r="E90" s="5"/>
      <c r="F90" s="5"/>
      <c r="G90" s="5"/>
      <c r="H90" s="5"/>
      <c r="I90" s="35"/>
    </row>
    <row r="91" spans="1:9" ht="18.75">
      <c r="A91" s="5"/>
      <c r="B91" s="5"/>
      <c r="C91" s="5"/>
      <c r="D91" s="5"/>
      <c r="E91" s="5"/>
      <c r="F91" s="5"/>
      <c r="G91" s="5"/>
      <c r="H91" s="5"/>
      <c r="I91" s="6"/>
    </row>
    <row r="92" spans="1:9" ht="18.75">
      <c r="A92" s="5"/>
      <c r="B92" s="5"/>
      <c r="C92" s="5"/>
      <c r="D92" s="5"/>
      <c r="E92" s="5"/>
      <c r="F92" s="5"/>
      <c r="G92" s="5"/>
      <c r="H92" s="5"/>
      <c r="I92" s="34"/>
    </row>
    <row r="93" spans="1:9" ht="18.75">
      <c r="A93" s="5"/>
      <c r="B93" s="5"/>
      <c r="C93" s="5"/>
      <c r="D93" s="5"/>
      <c r="E93" s="5"/>
      <c r="F93" s="5"/>
      <c r="G93" s="5"/>
      <c r="H93" s="5"/>
      <c r="I93" s="35"/>
    </row>
    <row r="94" spans="1:9" ht="18.75">
      <c r="A94" s="5"/>
      <c r="B94" s="5"/>
      <c r="C94" s="5"/>
      <c r="D94" s="5"/>
      <c r="E94" s="5"/>
      <c r="F94" s="5"/>
      <c r="G94" s="5"/>
      <c r="H94" s="5"/>
      <c r="I94" s="6"/>
    </row>
    <row r="95" spans="1:9" ht="18.75">
      <c r="A95" s="5"/>
      <c r="B95" s="5"/>
      <c r="C95" s="5"/>
      <c r="D95" s="5"/>
      <c r="E95" s="5"/>
      <c r="F95" s="5"/>
      <c r="G95" s="5"/>
      <c r="H95" s="5"/>
      <c r="I95" s="6"/>
    </row>
    <row r="96" spans="1:9" ht="18.75">
      <c r="A96" s="5"/>
      <c r="B96" s="5"/>
      <c r="C96" s="5"/>
      <c r="D96" s="5"/>
      <c r="E96" s="5"/>
      <c r="F96" s="5"/>
      <c r="G96" s="5"/>
      <c r="H96" s="5"/>
      <c r="I96" s="6"/>
    </row>
    <row r="97" spans="1:9" ht="18.75">
      <c r="A97" s="5"/>
      <c r="B97" s="5"/>
      <c r="C97" s="5"/>
      <c r="D97" s="5"/>
      <c r="E97" s="5"/>
      <c r="F97" s="5"/>
      <c r="G97" s="5"/>
      <c r="H97" s="5"/>
      <c r="I97" s="6"/>
    </row>
    <row r="98" spans="1:9" ht="18.75">
      <c r="A98" s="5"/>
      <c r="B98" s="5"/>
      <c r="C98" s="5"/>
      <c r="D98" s="5"/>
      <c r="E98" s="5"/>
      <c r="F98" s="5"/>
      <c r="G98" s="5"/>
      <c r="H98" s="5"/>
      <c r="I98" s="6"/>
    </row>
    <row r="99" spans="1:9" ht="18.75">
      <c r="A99" s="5"/>
      <c r="B99" s="5"/>
      <c r="C99" s="5"/>
      <c r="D99" s="5"/>
      <c r="E99" s="5"/>
      <c r="F99" s="5"/>
      <c r="G99" s="5"/>
      <c r="H99" s="5"/>
      <c r="I99" s="6"/>
    </row>
    <row r="100" spans="1:9" ht="18.75">
      <c r="A100" s="5"/>
      <c r="B100" s="5"/>
      <c r="C100" s="5"/>
      <c r="D100" s="5"/>
      <c r="E100" s="5"/>
      <c r="F100" s="5"/>
      <c r="G100" s="5"/>
      <c r="H100" s="5"/>
      <c r="I100" s="6"/>
    </row>
    <row r="101" spans="1:9" ht="18.75">
      <c r="A101" s="5"/>
      <c r="B101" s="5"/>
      <c r="C101" s="5"/>
      <c r="D101" s="5"/>
      <c r="E101" s="5"/>
      <c r="F101" s="5"/>
      <c r="G101" s="5"/>
      <c r="H101" s="5"/>
      <c r="I101" s="6"/>
    </row>
    <row r="102" spans="1:9" ht="18.75">
      <c r="A102" s="5"/>
      <c r="B102" s="5"/>
      <c r="C102" s="5"/>
      <c r="D102" s="5"/>
      <c r="E102" s="5"/>
      <c r="F102" s="5"/>
      <c r="G102" s="5"/>
      <c r="H102" s="5"/>
      <c r="I102" s="6"/>
    </row>
    <row r="103" spans="1:9" ht="18.75">
      <c r="A103" s="5"/>
      <c r="B103" s="5"/>
      <c r="C103" s="5"/>
      <c r="D103" s="5"/>
      <c r="E103" s="5"/>
      <c r="F103" s="5"/>
      <c r="G103" s="5"/>
      <c r="H103" s="5"/>
      <c r="I103" s="6"/>
    </row>
    <row r="104" spans="1:9" ht="18.75">
      <c r="A104" s="5"/>
      <c r="B104" s="5"/>
      <c r="C104" s="5"/>
      <c r="D104" s="5"/>
      <c r="E104" s="5"/>
      <c r="F104" s="5"/>
      <c r="G104" s="5"/>
      <c r="H104" s="5"/>
      <c r="I104" s="6"/>
    </row>
    <row r="105" spans="1:9" ht="18.75">
      <c r="A105" s="5"/>
      <c r="B105" s="5"/>
      <c r="C105" s="5"/>
      <c r="D105" s="5"/>
      <c r="E105" s="5"/>
      <c r="F105" s="5"/>
      <c r="G105" s="5"/>
      <c r="H105" s="5"/>
      <c r="I105" s="6"/>
    </row>
    <row r="106" spans="1:9" ht="18.75">
      <c r="A106" s="5"/>
      <c r="B106" s="5"/>
      <c r="C106" s="5"/>
      <c r="D106" s="5"/>
      <c r="E106" s="5"/>
      <c r="F106" s="5"/>
      <c r="G106" s="5"/>
      <c r="H106" s="5"/>
      <c r="I106" s="6"/>
    </row>
    <row r="107" spans="1:9" ht="18.75">
      <c r="A107" s="5"/>
      <c r="B107" s="5"/>
      <c r="C107" s="5"/>
      <c r="D107" s="5"/>
      <c r="E107" s="5"/>
      <c r="F107" s="5"/>
      <c r="G107" s="5"/>
      <c r="H107" s="5"/>
      <c r="I107" s="6"/>
    </row>
    <row r="108" spans="1:9" ht="18.75">
      <c r="A108" s="5"/>
      <c r="B108" s="5"/>
      <c r="C108" s="5"/>
      <c r="D108" s="5"/>
      <c r="E108" s="5"/>
      <c r="F108" s="5"/>
      <c r="G108" s="5"/>
      <c r="H108" s="5"/>
      <c r="I108" s="6"/>
    </row>
    <row r="109" spans="1:9" ht="18.75">
      <c r="A109" s="5"/>
      <c r="B109" s="5"/>
      <c r="C109" s="5"/>
      <c r="D109" s="5"/>
      <c r="E109" s="5"/>
      <c r="F109" s="5"/>
      <c r="G109" s="5"/>
      <c r="H109" s="5"/>
      <c r="I109" s="6"/>
    </row>
    <row r="110" spans="1:9" ht="18.75">
      <c r="A110" s="5"/>
      <c r="B110" s="5"/>
      <c r="C110" s="5"/>
      <c r="D110" s="5"/>
      <c r="E110" s="5"/>
      <c r="F110" s="5"/>
      <c r="G110" s="5"/>
      <c r="H110" s="5"/>
      <c r="I110" s="6"/>
    </row>
    <row r="111" spans="1:9" ht="18.75">
      <c r="A111" s="5"/>
      <c r="B111" s="5"/>
      <c r="C111" s="5"/>
      <c r="D111" s="5"/>
      <c r="E111" s="5"/>
      <c r="F111" s="5"/>
      <c r="G111" s="5"/>
      <c r="H111" s="5"/>
      <c r="I111" s="6"/>
    </row>
    <row r="112" spans="1:9" ht="18.75">
      <c r="A112" s="5"/>
      <c r="B112" s="5"/>
      <c r="C112" s="5"/>
      <c r="D112" s="5"/>
      <c r="E112" s="5"/>
      <c r="F112" s="5"/>
      <c r="G112" s="5"/>
      <c r="H112" s="5"/>
      <c r="I112" s="6"/>
    </row>
    <row r="113" spans="1:9" ht="18.75">
      <c r="A113" s="5"/>
      <c r="B113" s="5"/>
      <c r="C113" s="5"/>
      <c r="D113" s="5"/>
      <c r="E113" s="5"/>
      <c r="F113" s="5"/>
      <c r="G113" s="5"/>
      <c r="H113" s="5"/>
      <c r="I113" s="6"/>
    </row>
    <row r="114" spans="1:9" ht="18.75">
      <c r="A114" s="5"/>
      <c r="B114" s="5"/>
      <c r="C114" s="5"/>
      <c r="D114" s="5"/>
      <c r="E114" s="5"/>
      <c r="F114" s="5"/>
      <c r="G114" s="5"/>
      <c r="H114" s="5"/>
      <c r="I114" s="6"/>
    </row>
    <row r="115" spans="1:9" ht="18.75">
      <c r="A115" s="5"/>
      <c r="B115" s="5"/>
      <c r="C115" s="5"/>
      <c r="D115" s="5"/>
      <c r="E115" s="5"/>
      <c r="F115" s="5"/>
      <c r="G115" s="5"/>
      <c r="H115" s="5"/>
      <c r="I115" s="6"/>
    </row>
    <row r="116" spans="1:9" ht="18.75">
      <c r="A116" s="5"/>
      <c r="B116" s="5"/>
      <c r="C116" s="5"/>
      <c r="D116" s="5"/>
      <c r="E116" s="5"/>
      <c r="F116" s="5"/>
      <c r="G116" s="5"/>
      <c r="H116" s="5"/>
      <c r="I116" s="6"/>
    </row>
    <row r="117" spans="1:9" ht="18.75">
      <c r="A117" s="5"/>
      <c r="B117" s="5"/>
      <c r="C117" s="5"/>
      <c r="D117" s="5"/>
      <c r="E117" s="5"/>
      <c r="F117" s="5"/>
      <c r="G117" s="5"/>
      <c r="H117" s="5"/>
      <c r="I117" s="6"/>
    </row>
    <row r="118" spans="1:9" ht="18.75">
      <c r="A118" s="5"/>
      <c r="B118" s="5"/>
      <c r="C118" s="5"/>
      <c r="D118" s="5"/>
      <c r="E118" s="5"/>
      <c r="F118" s="5"/>
      <c r="G118" s="5"/>
      <c r="H118" s="5"/>
      <c r="I118" s="6"/>
    </row>
    <row r="119" spans="1:9" ht="18.75">
      <c r="A119" s="5"/>
      <c r="B119" s="5"/>
      <c r="C119" s="5"/>
      <c r="D119" s="5"/>
      <c r="E119" s="5"/>
      <c r="F119" s="5"/>
      <c r="G119" s="5"/>
      <c r="H119" s="5"/>
      <c r="I119" s="6"/>
    </row>
    <row r="120" spans="1:9" ht="18.75">
      <c r="A120" s="5"/>
      <c r="B120" s="5"/>
      <c r="C120" s="5"/>
      <c r="D120" s="5"/>
      <c r="E120" s="5"/>
      <c r="F120" s="5"/>
      <c r="G120" s="5"/>
      <c r="H120" s="5"/>
      <c r="I120" s="6"/>
    </row>
    <row r="121" spans="1:9" ht="18.75">
      <c r="A121" s="5"/>
      <c r="B121" s="5"/>
      <c r="C121" s="5"/>
      <c r="D121" s="5"/>
      <c r="E121" s="5"/>
      <c r="F121" s="5"/>
      <c r="G121" s="5"/>
      <c r="H121" s="5"/>
      <c r="I121" s="6"/>
    </row>
    <row r="122" spans="1:9" ht="18.75">
      <c r="A122" s="5"/>
      <c r="B122" s="5"/>
      <c r="C122" s="5"/>
      <c r="D122" s="5"/>
      <c r="E122" s="5"/>
      <c r="F122" s="5"/>
      <c r="G122" s="5"/>
      <c r="H122" s="5"/>
      <c r="I122" s="6"/>
    </row>
    <row r="123" spans="1:9" ht="18.75">
      <c r="A123" s="5"/>
      <c r="B123" s="5"/>
      <c r="C123" s="5"/>
      <c r="D123" s="5"/>
      <c r="E123" s="5"/>
      <c r="F123" s="5"/>
      <c r="G123" s="5"/>
      <c r="H123" s="5"/>
      <c r="I123" s="6"/>
    </row>
    <row r="124" spans="1:9" ht="18.75">
      <c r="A124" s="5"/>
      <c r="B124" s="5"/>
      <c r="C124" s="5"/>
      <c r="D124" s="5"/>
      <c r="E124" s="5"/>
      <c r="F124" s="5"/>
      <c r="G124" s="5"/>
      <c r="H124" s="5"/>
      <c r="I124" s="6"/>
    </row>
    <row r="125" spans="1:9" ht="18.75">
      <c r="A125" s="5"/>
      <c r="B125" s="5"/>
      <c r="C125" s="5"/>
      <c r="D125" s="5"/>
      <c r="E125" s="5"/>
      <c r="F125" s="5"/>
      <c r="G125" s="5"/>
      <c r="H125" s="5"/>
      <c r="I125" s="6"/>
    </row>
    <row r="126" spans="1:9" ht="18.75">
      <c r="A126" s="5"/>
      <c r="B126" s="5"/>
      <c r="C126" s="5"/>
      <c r="D126" s="5"/>
      <c r="E126" s="5"/>
      <c r="F126" s="5"/>
      <c r="G126" s="5"/>
      <c r="H126" s="5"/>
      <c r="I126" s="6"/>
    </row>
    <row r="127" spans="1:9" ht="18.75">
      <c r="A127" s="5"/>
      <c r="B127" s="5"/>
      <c r="C127" s="5"/>
      <c r="D127" s="5"/>
      <c r="E127" s="5"/>
      <c r="F127" s="5"/>
      <c r="G127" s="5"/>
      <c r="H127" s="5"/>
      <c r="I127" s="6"/>
    </row>
    <row r="128" spans="1:9" ht="18.75">
      <c r="A128" s="5"/>
      <c r="B128" s="5"/>
      <c r="C128" s="5"/>
      <c r="D128" s="5"/>
      <c r="E128" s="5"/>
      <c r="F128" s="5"/>
      <c r="G128" s="5"/>
      <c r="H128" s="5"/>
      <c r="I128" s="6"/>
    </row>
    <row r="129" spans="1:9" ht="18.75">
      <c r="A129" s="5"/>
      <c r="B129" s="5"/>
      <c r="C129" s="5"/>
      <c r="D129" s="5"/>
      <c r="E129" s="5"/>
      <c r="F129" s="5"/>
      <c r="G129" s="5"/>
      <c r="H129" s="5"/>
      <c r="I129" s="6"/>
    </row>
    <row r="130" spans="1:9" ht="18.75">
      <c r="A130" s="5"/>
      <c r="B130" s="5"/>
      <c r="C130" s="5"/>
      <c r="D130" s="5"/>
      <c r="E130" s="5"/>
      <c r="F130" s="5"/>
      <c r="G130" s="5"/>
      <c r="H130" s="5"/>
      <c r="I130" s="6"/>
    </row>
    <row r="131" spans="1:9" ht="18.75">
      <c r="A131" s="5"/>
      <c r="B131" s="5"/>
      <c r="C131" s="5"/>
      <c r="D131" s="5"/>
      <c r="E131" s="5"/>
      <c r="F131" s="5"/>
      <c r="G131" s="5"/>
      <c r="H131" s="5"/>
      <c r="I131" s="6"/>
    </row>
    <row r="132" spans="1:9" ht="18.75">
      <c r="A132" s="5"/>
      <c r="B132" s="5"/>
      <c r="C132" s="5"/>
      <c r="D132" s="5"/>
      <c r="E132" s="5"/>
      <c r="F132" s="5"/>
      <c r="G132" s="5"/>
      <c r="H132" s="5"/>
      <c r="I132" s="6"/>
    </row>
    <row r="133" spans="1:9" ht="18.75">
      <c r="A133" s="5"/>
      <c r="B133" s="5"/>
      <c r="C133" s="5"/>
      <c r="D133" s="5"/>
      <c r="E133" s="5"/>
      <c r="F133" s="5"/>
      <c r="G133" s="5"/>
      <c r="H133" s="5"/>
      <c r="I133" s="6"/>
    </row>
    <row r="134" spans="1:9" ht="18.75">
      <c r="A134" s="5"/>
      <c r="B134" s="5"/>
      <c r="C134" s="5"/>
      <c r="D134" s="5"/>
      <c r="E134" s="5"/>
      <c r="F134" s="5"/>
      <c r="G134" s="5"/>
      <c r="H134" s="5"/>
      <c r="I134" s="6"/>
    </row>
    <row r="135" spans="1:9" ht="18.75">
      <c r="A135" s="5"/>
      <c r="B135" s="5"/>
      <c r="C135" s="5"/>
      <c r="D135" s="5"/>
      <c r="E135" s="5"/>
      <c r="F135" s="5"/>
      <c r="G135" s="5"/>
      <c r="H135" s="5"/>
      <c r="I135" s="6"/>
    </row>
    <row r="136" spans="1:9" ht="18.75">
      <c r="A136" s="5"/>
      <c r="B136" s="5"/>
      <c r="C136" s="5"/>
      <c r="D136" s="5"/>
      <c r="E136" s="5"/>
      <c r="F136" s="5"/>
      <c r="G136" s="5"/>
      <c r="H136" s="5"/>
      <c r="I136" s="6"/>
    </row>
    <row r="137" spans="1:9" ht="18.75">
      <c r="A137" s="5"/>
      <c r="B137" s="5"/>
      <c r="C137" s="5"/>
      <c r="D137" s="5"/>
      <c r="E137" s="5"/>
      <c r="F137" s="5"/>
      <c r="G137" s="5"/>
      <c r="H137" s="5"/>
      <c r="I137" s="6"/>
    </row>
    <row r="138" spans="1:9" ht="18.75">
      <c r="A138" s="5"/>
      <c r="B138" s="5"/>
      <c r="C138" s="5"/>
      <c r="D138" s="5"/>
      <c r="E138" s="5"/>
      <c r="F138" s="5"/>
      <c r="G138" s="5"/>
      <c r="H138" s="5"/>
      <c r="I138" s="6"/>
    </row>
    <row r="139" spans="1:9" ht="18.75">
      <c r="A139" s="5"/>
      <c r="B139" s="5"/>
      <c r="C139" s="5"/>
      <c r="D139" s="5"/>
      <c r="E139" s="5"/>
      <c r="F139" s="5"/>
      <c r="G139" s="5"/>
      <c r="H139" s="5"/>
      <c r="I139" s="6"/>
    </row>
    <row r="140" spans="1:9" ht="18.75">
      <c r="A140" s="5"/>
      <c r="B140" s="5"/>
      <c r="C140" s="5"/>
      <c r="D140" s="5"/>
      <c r="E140" s="5"/>
      <c r="F140" s="5"/>
      <c r="G140" s="5"/>
      <c r="H140" s="5"/>
      <c r="I140" s="6"/>
    </row>
    <row r="141" spans="1:9" ht="18.75">
      <c r="A141" s="5"/>
      <c r="B141" s="5"/>
      <c r="C141" s="5"/>
      <c r="D141" s="5"/>
      <c r="E141" s="5"/>
      <c r="F141" s="5"/>
      <c r="G141" s="5"/>
      <c r="H141" s="5"/>
      <c r="I141" s="6"/>
    </row>
    <row r="142" spans="1:9" ht="18.75">
      <c r="A142" s="5"/>
      <c r="B142" s="5"/>
      <c r="C142" s="5"/>
      <c r="D142" s="5"/>
      <c r="E142" s="5"/>
      <c r="F142" s="5"/>
      <c r="G142" s="5"/>
      <c r="H142" s="5"/>
      <c r="I142" s="6"/>
    </row>
    <row r="143" spans="1:9" ht="18.75">
      <c r="A143" s="5"/>
      <c r="B143" s="5"/>
      <c r="C143" s="5"/>
      <c r="D143" s="5"/>
      <c r="E143" s="5"/>
      <c r="F143" s="5"/>
      <c r="G143" s="5"/>
      <c r="H143" s="5"/>
      <c r="I143" s="6"/>
    </row>
    <row r="144" spans="1:9" ht="18.75">
      <c r="A144" s="5"/>
      <c r="B144" s="5"/>
      <c r="C144" s="5"/>
      <c r="D144" s="5"/>
      <c r="E144" s="5"/>
      <c r="F144" s="5"/>
      <c r="G144" s="5"/>
      <c r="H144" s="5"/>
      <c r="I144" s="6"/>
    </row>
    <row r="145" spans="1:9" ht="18.75">
      <c r="A145" s="5"/>
      <c r="B145" s="5"/>
      <c r="C145" s="5"/>
      <c r="D145" s="5"/>
      <c r="E145" s="5"/>
      <c r="F145" s="5"/>
      <c r="G145" s="5"/>
      <c r="H145" s="5"/>
      <c r="I145" s="6"/>
    </row>
    <row r="146" spans="1:9" ht="18.75">
      <c r="A146" s="5"/>
      <c r="B146" s="5"/>
      <c r="C146" s="5"/>
      <c r="D146" s="5"/>
      <c r="E146" s="5"/>
      <c r="F146" s="5"/>
      <c r="G146" s="5"/>
      <c r="H146" s="5"/>
      <c r="I146" s="6"/>
    </row>
    <row r="147" spans="1:9" ht="18.75">
      <c r="A147" s="5"/>
      <c r="B147" s="5"/>
      <c r="C147" s="5"/>
      <c r="D147" s="5"/>
      <c r="E147" s="5"/>
      <c r="F147" s="5"/>
      <c r="G147" s="5"/>
      <c r="H147" s="5"/>
      <c r="I147" s="6"/>
    </row>
    <row r="148" spans="1:9" ht="18.75">
      <c r="A148" s="5"/>
      <c r="B148" s="5"/>
      <c r="C148" s="5"/>
      <c r="D148" s="5"/>
      <c r="E148" s="5"/>
      <c r="F148" s="5"/>
      <c r="G148" s="5"/>
      <c r="H148" s="5"/>
      <c r="I148" s="6"/>
    </row>
    <row r="149" spans="1:9" ht="18.75">
      <c r="A149" s="5"/>
      <c r="B149" s="5"/>
      <c r="C149" s="5"/>
      <c r="D149" s="5"/>
      <c r="E149" s="5"/>
      <c r="F149" s="5"/>
      <c r="G149" s="5"/>
      <c r="H149" s="5"/>
      <c r="I149" s="6"/>
    </row>
    <row r="150" spans="1:9" ht="18.75">
      <c r="A150" s="5"/>
      <c r="B150" s="5"/>
      <c r="C150" s="5"/>
      <c r="D150" s="5"/>
      <c r="E150" s="5"/>
      <c r="F150" s="5"/>
      <c r="G150" s="5"/>
      <c r="H150" s="5"/>
      <c r="I150" s="6"/>
    </row>
    <row r="151" spans="1:9" ht="18.75">
      <c r="A151" s="5"/>
      <c r="B151" s="5"/>
      <c r="C151" s="5"/>
      <c r="D151" s="5"/>
      <c r="E151" s="5"/>
      <c r="F151" s="5"/>
      <c r="G151" s="5"/>
      <c r="H151" s="5"/>
      <c r="I151" s="6"/>
    </row>
    <row r="152" spans="1:9" ht="18.75">
      <c r="A152" s="5"/>
      <c r="B152" s="5"/>
      <c r="C152" s="5"/>
      <c r="D152" s="5"/>
      <c r="E152" s="5"/>
      <c r="F152" s="5"/>
      <c r="G152" s="5"/>
      <c r="H152" s="5"/>
      <c r="I152" s="6"/>
    </row>
    <row r="153" spans="1:9" ht="18.75">
      <c r="A153" s="5"/>
      <c r="B153" s="5"/>
      <c r="C153" s="5"/>
      <c r="D153" s="5"/>
      <c r="E153" s="5"/>
      <c r="F153" s="5"/>
      <c r="G153" s="5"/>
      <c r="H153" s="5"/>
      <c r="I153" s="6"/>
    </row>
    <row r="154" spans="1:9" ht="18.75">
      <c r="A154" s="5"/>
      <c r="B154" s="5"/>
      <c r="C154" s="5"/>
      <c r="D154" s="5"/>
      <c r="E154" s="5"/>
      <c r="F154" s="5"/>
      <c r="G154" s="5"/>
      <c r="H154" s="5"/>
      <c r="I154" s="6"/>
    </row>
    <row r="155" spans="1:9" ht="18.75">
      <c r="A155" s="5"/>
      <c r="B155" s="5"/>
      <c r="C155" s="5"/>
      <c r="D155" s="5"/>
      <c r="E155" s="5"/>
      <c r="F155" s="5"/>
      <c r="G155" s="5"/>
      <c r="H155" s="5"/>
      <c r="I155" s="6"/>
    </row>
    <row r="156" spans="1:9" ht="18.75">
      <c r="A156" s="5"/>
      <c r="B156" s="5"/>
      <c r="C156" s="5"/>
      <c r="D156" s="5"/>
      <c r="E156" s="5"/>
      <c r="F156" s="5"/>
      <c r="G156" s="5"/>
      <c r="H156" s="5"/>
      <c r="I156" s="6"/>
    </row>
    <row r="157" spans="1:9" ht="18.75">
      <c r="A157" s="5"/>
      <c r="B157" s="5"/>
      <c r="C157" s="5"/>
      <c r="D157" s="5"/>
      <c r="E157" s="5"/>
      <c r="F157" s="5"/>
      <c r="G157" s="5"/>
      <c r="H157" s="5"/>
      <c r="I157" s="6"/>
    </row>
    <row r="158" spans="1:9" ht="18.75">
      <c r="A158" s="5"/>
      <c r="B158" s="5"/>
      <c r="C158" s="5"/>
      <c r="D158" s="5"/>
      <c r="E158" s="5"/>
      <c r="F158" s="5"/>
      <c r="G158" s="5"/>
      <c r="H158" s="5"/>
      <c r="I158" s="6"/>
    </row>
    <row r="159" spans="1:9" ht="18.75">
      <c r="A159" s="5"/>
      <c r="B159" s="5"/>
      <c r="C159" s="5"/>
      <c r="D159" s="5"/>
      <c r="E159" s="5"/>
      <c r="F159" s="5"/>
      <c r="G159" s="5"/>
      <c r="H159" s="5"/>
      <c r="I159" s="6"/>
    </row>
    <row r="160" spans="1:9" ht="18.75">
      <c r="A160" s="5"/>
      <c r="B160" s="5"/>
      <c r="C160" s="5"/>
      <c r="D160" s="5"/>
      <c r="E160" s="5"/>
      <c r="F160" s="5"/>
      <c r="G160" s="5"/>
      <c r="H160" s="5"/>
      <c r="I160" s="6"/>
    </row>
    <row r="161" spans="1:9" ht="18.75">
      <c r="A161" s="5"/>
      <c r="B161" s="5"/>
      <c r="C161" s="5"/>
      <c r="D161" s="5"/>
      <c r="E161" s="5"/>
      <c r="F161" s="5"/>
      <c r="G161" s="5"/>
      <c r="H161" s="5"/>
      <c r="I161" s="6"/>
    </row>
    <row r="162" spans="1:9" ht="18.75">
      <c r="A162" s="5"/>
      <c r="B162" s="5"/>
      <c r="C162" s="5"/>
      <c r="D162" s="5"/>
      <c r="E162" s="5"/>
      <c r="F162" s="5"/>
      <c r="G162" s="5"/>
      <c r="H162" s="5"/>
      <c r="I162" s="6"/>
    </row>
    <row r="163" spans="1:9" ht="18.75">
      <c r="A163" s="5"/>
      <c r="B163" s="5"/>
      <c r="C163" s="5"/>
      <c r="D163" s="5"/>
      <c r="E163" s="5"/>
      <c r="F163" s="5"/>
      <c r="G163" s="5"/>
      <c r="H163" s="5"/>
      <c r="I163" s="6"/>
    </row>
    <row r="164" spans="1:9" ht="18.75">
      <c r="A164" s="5"/>
      <c r="B164" s="5"/>
      <c r="C164" s="5"/>
      <c r="D164" s="5"/>
      <c r="E164" s="5"/>
      <c r="F164" s="5"/>
      <c r="G164" s="5"/>
      <c r="H164" s="5"/>
      <c r="I164" s="6"/>
    </row>
    <row r="165" spans="1:9" ht="18.75">
      <c r="A165" s="5"/>
      <c r="B165" s="5"/>
      <c r="C165" s="5"/>
      <c r="D165" s="5"/>
      <c r="E165" s="5"/>
      <c r="F165" s="5"/>
      <c r="G165" s="5"/>
      <c r="H165" s="5"/>
      <c r="I165" s="6"/>
    </row>
    <row r="166" spans="1:9" ht="18.75">
      <c r="A166" s="5"/>
      <c r="B166" s="5"/>
      <c r="C166" s="5"/>
      <c r="D166" s="5"/>
      <c r="E166" s="5"/>
      <c r="F166" s="5"/>
      <c r="G166" s="5"/>
      <c r="H166" s="5"/>
      <c r="I166" s="6"/>
    </row>
    <row r="167" spans="1:9" ht="18.75">
      <c r="A167" s="5"/>
      <c r="B167" s="5"/>
      <c r="C167" s="5"/>
      <c r="D167" s="5"/>
      <c r="E167" s="5"/>
      <c r="F167" s="5"/>
      <c r="G167" s="5"/>
      <c r="H167" s="5"/>
      <c r="I167" s="6"/>
    </row>
    <row r="168" spans="1:9" ht="18.75">
      <c r="A168" s="5"/>
      <c r="B168" s="5"/>
      <c r="C168" s="5"/>
      <c r="D168" s="5"/>
      <c r="E168" s="5"/>
      <c r="F168" s="5"/>
      <c r="G168" s="5"/>
      <c r="H168" s="5"/>
      <c r="I168" s="6"/>
    </row>
    <row r="169" spans="1:9" ht="18.75">
      <c r="A169" s="5"/>
      <c r="B169" s="5"/>
      <c r="C169" s="5"/>
      <c r="D169" s="5"/>
      <c r="E169" s="5"/>
      <c r="F169" s="5"/>
      <c r="G169" s="5"/>
      <c r="H169" s="5"/>
      <c r="I169" s="6"/>
    </row>
    <row r="170" spans="1:9" ht="18.75">
      <c r="A170" s="5"/>
      <c r="B170" s="5"/>
      <c r="C170" s="5"/>
      <c r="D170" s="5"/>
      <c r="E170" s="5"/>
      <c r="F170" s="5"/>
      <c r="G170" s="5"/>
      <c r="H170" s="5"/>
      <c r="I170" s="6"/>
    </row>
    <row r="171" spans="1:9" ht="18.75">
      <c r="A171" s="5"/>
      <c r="B171" s="5"/>
      <c r="C171" s="5"/>
      <c r="D171" s="5"/>
      <c r="E171" s="5"/>
      <c r="F171" s="5"/>
      <c r="G171" s="5"/>
      <c r="H171" s="5"/>
      <c r="I171" s="6"/>
    </row>
    <row r="172" spans="1:9" ht="18.75">
      <c r="A172" s="5"/>
      <c r="B172" s="5"/>
      <c r="C172" s="5"/>
      <c r="D172" s="5"/>
      <c r="E172" s="5"/>
      <c r="F172" s="5"/>
      <c r="G172" s="5"/>
      <c r="H172" s="5"/>
      <c r="I172" s="6"/>
    </row>
    <row r="173" spans="1:9" ht="18.75">
      <c r="A173" s="5"/>
      <c r="B173" s="5"/>
      <c r="C173" s="5"/>
      <c r="D173" s="5"/>
      <c r="E173" s="5"/>
      <c r="F173" s="5"/>
      <c r="G173" s="5"/>
      <c r="H173" s="5"/>
      <c r="I173" s="6"/>
    </row>
    <row r="174" spans="1:9" ht="18.75">
      <c r="A174" s="5"/>
      <c r="B174" s="5"/>
      <c r="C174" s="5"/>
      <c r="D174" s="5"/>
      <c r="E174" s="5"/>
      <c r="F174" s="5"/>
      <c r="G174" s="5"/>
      <c r="H174" s="5"/>
      <c r="I174" s="6"/>
    </row>
    <row r="175" spans="1:9" ht="18.75">
      <c r="A175" s="5"/>
      <c r="B175" s="5"/>
      <c r="C175" s="5"/>
      <c r="D175" s="5"/>
      <c r="E175" s="5"/>
      <c r="F175" s="5"/>
      <c r="G175" s="5"/>
      <c r="H175" s="5"/>
      <c r="I175" s="6"/>
    </row>
    <row r="176" spans="1:9" ht="18.75">
      <c r="A176" s="5"/>
      <c r="B176" s="5"/>
      <c r="C176" s="5"/>
      <c r="D176" s="5"/>
      <c r="E176" s="5"/>
      <c r="F176" s="5"/>
      <c r="G176" s="5"/>
      <c r="H176" s="5"/>
      <c r="I176" s="6"/>
    </row>
    <row r="177" spans="1:9" ht="18.75">
      <c r="A177" s="5"/>
      <c r="B177" s="5"/>
      <c r="C177" s="5"/>
      <c r="D177" s="5"/>
      <c r="E177" s="5"/>
      <c r="F177" s="5"/>
      <c r="G177" s="5"/>
      <c r="H177" s="5"/>
      <c r="I177" s="6"/>
    </row>
    <row r="178" spans="1:9" ht="18.75">
      <c r="A178" s="5"/>
      <c r="B178" s="5"/>
      <c r="C178" s="5"/>
      <c r="D178" s="5"/>
      <c r="E178" s="5"/>
      <c r="F178" s="5"/>
      <c r="G178" s="5"/>
      <c r="H178" s="5"/>
      <c r="I178" s="6"/>
    </row>
    <row r="179" spans="1:9" ht="18.75">
      <c r="A179" s="5"/>
      <c r="B179" s="5"/>
      <c r="C179" s="5"/>
      <c r="D179" s="5"/>
      <c r="E179" s="5"/>
      <c r="F179" s="5"/>
      <c r="G179" s="5"/>
      <c r="H179" s="5"/>
      <c r="I179" s="6"/>
    </row>
    <row r="180" spans="1:9" ht="18.75">
      <c r="A180" s="5"/>
      <c r="B180" s="5"/>
      <c r="C180" s="5"/>
      <c r="D180" s="5"/>
      <c r="E180" s="5"/>
      <c r="F180" s="5"/>
      <c r="G180" s="5"/>
      <c r="H180" s="5"/>
      <c r="I180" s="6"/>
    </row>
    <row r="181" spans="1:9" ht="18.75">
      <c r="A181" s="5"/>
      <c r="B181" s="5"/>
      <c r="C181" s="5"/>
      <c r="D181" s="5"/>
      <c r="E181" s="5"/>
      <c r="F181" s="5"/>
      <c r="G181" s="5"/>
      <c r="H181" s="5"/>
      <c r="I181" s="6"/>
    </row>
    <row r="182" spans="1:9" ht="18.75">
      <c r="A182" s="5"/>
      <c r="B182" s="5"/>
      <c r="C182" s="5"/>
      <c r="D182" s="5"/>
      <c r="E182" s="5"/>
      <c r="F182" s="5"/>
      <c r="G182" s="5"/>
      <c r="H182" s="5"/>
      <c r="I182" s="6"/>
    </row>
    <row r="183" spans="1:9" ht="18.75">
      <c r="A183" s="5"/>
      <c r="B183" s="5"/>
      <c r="C183" s="5"/>
      <c r="D183" s="5"/>
      <c r="E183" s="5"/>
      <c r="F183" s="5"/>
      <c r="G183" s="5"/>
      <c r="H183" s="5"/>
      <c r="I183" s="6"/>
    </row>
    <row r="184" spans="1:9" ht="18.75">
      <c r="A184" s="5"/>
      <c r="B184" s="5"/>
      <c r="C184" s="5"/>
      <c r="D184" s="5"/>
      <c r="E184" s="5"/>
      <c r="F184" s="5"/>
      <c r="G184" s="5"/>
      <c r="H184" s="5"/>
      <c r="I184" s="6"/>
    </row>
    <row r="185" spans="1:9" ht="18.75">
      <c r="A185" s="5"/>
      <c r="B185" s="5"/>
      <c r="C185" s="5"/>
      <c r="D185" s="5"/>
      <c r="E185" s="5"/>
      <c r="F185" s="5"/>
      <c r="G185" s="5"/>
      <c r="H185" s="5"/>
      <c r="I185" s="6"/>
    </row>
    <row r="186" spans="1:9" ht="18.75">
      <c r="A186" s="5"/>
      <c r="B186" s="5"/>
      <c r="C186" s="5"/>
      <c r="D186" s="5"/>
      <c r="E186" s="5"/>
      <c r="F186" s="5"/>
      <c r="G186" s="5"/>
      <c r="H186" s="5"/>
      <c r="I186" s="6"/>
    </row>
    <row r="187" spans="1:9" ht="18.75">
      <c r="A187" s="5"/>
      <c r="B187" s="5"/>
      <c r="C187" s="5"/>
      <c r="D187" s="5"/>
      <c r="E187" s="5"/>
      <c r="F187" s="5"/>
      <c r="G187" s="5"/>
      <c r="H187" s="5"/>
      <c r="I187" s="6"/>
    </row>
    <row r="188" spans="1:9" ht="18.75">
      <c r="A188" s="5"/>
      <c r="B188" s="5"/>
      <c r="C188" s="5"/>
      <c r="D188" s="5"/>
      <c r="E188" s="5"/>
      <c r="F188" s="5"/>
      <c r="G188" s="5"/>
      <c r="H188" s="5"/>
      <c r="I188" s="6"/>
    </row>
    <row r="189" spans="1:9" ht="18.75">
      <c r="A189" s="5"/>
      <c r="B189" s="5"/>
      <c r="C189" s="5"/>
      <c r="D189" s="5"/>
      <c r="E189" s="5"/>
      <c r="F189" s="5"/>
      <c r="G189" s="5"/>
      <c r="H189" s="5"/>
      <c r="I189" s="6"/>
    </row>
    <row r="190" spans="1:9" ht="18.75">
      <c r="A190" s="5"/>
      <c r="B190" s="5"/>
      <c r="C190" s="5"/>
      <c r="D190" s="5"/>
      <c r="E190" s="5"/>
      <c r="F190" s="5"/>
      <c r="G190" s="5"/>
      <c r="H190" s="5"/>
      <c r="I190" s="6"/>
    </row>
    <row r="191" spans="1:9" ht="18.75">
      <c r="A191" s="5"/>
      <c r="B191" s="5"/>
      <c r="C191" s="5"/>
      <c r="D191" s="5"/>
      <c r="E191" s="5"/>
      <c r="F191" s="5"/>
      <c r="G191" s="5"/>
      <c r="H191" s="5"/>
      <c r="I191" s="6"/>
    </row>
    <row r="192" spans="1:9" ht="18.75">
      <c r="A192" s="5"/>
      <c r="B192" s="5"/>
      <c r="C192" s="5"/>
      <c r="D192" s="5"/>
      <c r="E192" s="5"/>
      <c r="F192" s="5"/>
      <c r="G192" s="5"/>
      <c r="H192" s="5"/>
      <c r="I192" s="6"/>
    </row>
    <row r="193" spans="1:9" ht="18.75">
      <c r="A193" s="5"/>
      <c r="B193" s="5"/>
      <c r="C193" s="5"/>
      <c r="D193" s="5"/>
      <c r="E193" s="5"/>
      <c r="F193" s="5"/>
      <c r="G193" s="5"/>
      <c r="H193" s="5"/>
      <c r="I193" s="6"/>
    </row>
    <row r="194" spans="1:9" ht="18.75">
      <c r="A194" s="5"/>
      <c r="B194" s="5"/>
      <c r="C194" s="5"/>
      <c r="D194" s="5"/>
      <c r="E194" s="5"/>
      <c r="F194" s="5"/>
      <c r="G194" s="5"/>
      <c r="H194" s="5"/>
      <c r="I194" s="6"/>
    </row>
    <row r="195" spans="1:9" ht="18.75">
      <c r="A195" s="5"/>
      <c r="B195" s="5"/>
      <c r="C195" s="5"/>
      <c r="D195" s="5"/>
      <c r="E195" s="5"/>
      <c r="F195" s="5"/>
      <c r="G195" s="5"/>
      <c r="H195" s="5"/>
      <c r="I195" s="6"/>
    </row>
    <row r="196" spans="1:9" ht="18.75">
      <c r="A196" s="5"/>
      <c r="B196" s="5"/>
      <c r="C196" s="5"/>
      <c r="D196" s="5"/>
      <c r="E196" s="5"/>
      <c r="F196" s="5"/>
      <c r="G196" s="5"/>
      <c r="H196" s="5"/>
      <c r="I196" s="6"/>
    </row>
    <row r="197" spans="2:9" ht="18.75">
      <c r="B197" s="5"/>
      <c r="C197" s="5"/>
      <c r="D197" s="5"/>
      <c r="E197" s="5"/>
      <c r="F197" s="5"/>
      <c r="G197" s="5"/>
      <c r="H197" s="5"/>
      <c r="I197" s="6"/>
    </row>
  </sheetData>
  <sheetProtection/>
  <mergeCells count="7">
    <mergeCell ref="A4:I4"/>
    <mergeCell ref="A85:E85"/>
    <mergeCell ref="G85:I85"/>
    <mergeCell ref="A86:E86"/>
    <mergeCell ref="G86:I86"/>
    <mergeCell ref="A2:I2"/>
    <mergeCell ref="A3:I3"/>
  </mergeCells>
  <printOptions/>
  <pageMargins left="1.34" right="0.28" top="0.8" bottom="0.69" header="0.3" footer="2.27"/>
  <pageSetup horizontalDpi="300" verticalDpi="3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6"/>
  <sheetViews>
    <sheetView tabSelected="1" zoomScale="70" zoomScaleNormal="70" zoomScalePageLayoutView="0" workbookViewId="0" topLeftCell="A1">
      <selection activeCell="N39" sqref="N39"/>
    </sheetView>
  </sheetViews>
  <sheetFormatPr defaultColWidth="9.140625" defaultRowHeight="12.75"/>
  <cols>
    <col min="1" max="1" width="6.28125" style="179" customWidth="1"/>
    <col min="2" max="2" width="9.140625" style="179" customWidth="1"/>
    <col min="3" max="3" width="10.140625" style="179" customWidth="1"/>
    <col min="4" max="4" width="9.421875" style="179" customWidth="1"/>
    <col min="5" max="5" width="7.140625" style="179" customWidth="1"/>
    <col min="6" max="6" width="4.7109375" style="179" customWidth="1"/>
    <col min="7" max="8" width="9.140625" style="179" customWidth="1"/>
    <col min="9" max="9" width="20.57421875" style="179" customWidth="1"/>
    <col min="10" max="10" width="7.00390625" style="179" customWidth="1"/>
    <col min="11" max="11" width="8.8515625" style="179" bestFit="1" customWidth="1"/>
    <col min="12" max="12" width="6.28125" style="179" customWidth="1"/>
    <col min="13" max="13" width="7.421875" style="179" customWidth="1"/>
    <col min="14" max="14" width="28.7109375" style="179" customWidth="1"/>
    <col min="15" max="15" width="13.8515625" style="179" customWidth="1"/>
    <col min="16" max="16" width="15.00390625" style="180" bestFit="1" customWidth="1"/>
    <col min="17" max="17" width="13.57421875" style="180" bestFit="1" customWidth="1"/>
    <col min="18" max="18" width="16.57421875" style="180" bestFit="1" customWidth="1"/>
    <col min="19" max="19" width="11.28125" style="179" bestFit="1" customWidth="1"/>
    <col min="20" max="16384" width="9.140625" style="179" customWidth="1"/>
  </cols>
  <sheetData>
    <row r="1" spans="2:14" ht="48" customHeight="1">
      <c r="B1" s="292" t="s">
        <v>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4"/>
    </row>
    <row r="2" spans="2:14" ht="12.75"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 t="s">
        <v>3</v>
      </c>
      <c r="M2" s="296"/>
      <c r="N2" s="297"/>
    </row>
    <row r="3" spans="2:14" ht="20.25" customHeight="1">
      <c r="B3" s="298" t="s">
        <v>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0"/>
    </row>
    <row r="4" spans="2:14" ht="12.75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7"/>
    </row>
    <row r="5" spans="2:14" ht="12.75">
      <c r="B5" s="298" t="s">
        <v>459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</row>
    <row r="6" spans="2:14" ht="12.75">
      <c r="B6" s="29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</row>
    <row r="7" spans="2:14" ht="13.5" thickBot="1">
      <c r="B7" s="301" t="s">
        <v>460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3"/>
    </row>
    <row r="8" spans="2:14" ht="12.75" customHeight="1">
      <c r="B8" s="304" t="s">
        <v>445</v>
      </c>
      <c r="C8" s="305"/>
      <c r="D8" s="305"/>
      <c r="E8" s="305"/>
      <c r="F8" s="306"/>
      <c r="G8" s="313" t="s">
        <v>444</v>
      </c>
      <c r="H8" s="305"/>
      <c r="I8" s="306"/>
      <c r="J8" s="316" t="s">
        <v>5</v>
      </c>
      <c r="K8" s="316" t="s">
        <v>458</v>
      </c>
      <c r="L8" s="319" t="s">
        <v>420</v>
      </c>
      <c r="M8" s="319" t="s">
        <v>421</v>
      </c>
      <c r="N8" s="324" t="s">
        <v>7</v>
      </c>
    </row>
    <row r="9" spans="2:14" ht="12.75">
      <c r="B9" s="307"/>
      <c r="C9" s="308"/>
      <c r="D9" s="308"/>
      <c r="E9" s="308"/>
      <c r="F9" s="309"/>
      <c r="G9" s="314"/>
      <c r="H9" s="308"/>
      <c r="I9" s="309"/>
      <c r="J9" s="317"/>
      <c r="K9" s="317"/>
      <c r="L9" s="320"/>
      <c r="M9" s="322"/>
      <c r="N9" s="325"/>
    </row>
    <row r="10" spans="2:14" ht="12.75">
      <c r="B10" s="310"/>
      <c r="C10" s="311"/>
      <c r="D10" s="311"/>
      <c r="E10" s="311"/>
      <c r="F10" s="312"/>
      <c r="G10" s="314"/>
      <c r="H10" s="308"/>
      <c r="I10" s="309"/>
      <c r="J10" s="317"/>
      <c r="K10" s="317"/>
      <c r="L10" s="320"/>
      <c r="M10" s="322"/>
      <c r="N10" s="325"/>
    </row>
    <row r="11" spans="2:14" ht="57.75" customHeight="1">
      <c r="B11" s="250" t="s">
        <v>8</v>
      </c>
      <c r="C11" s="251" t="s">
        <v>9</v>
      </c>
      <c r="D11" s="251" t="s">
        <v>10</v>
      </c>
      <c r="E11" s="251" t="s">
        <v>11</v>
      </c>
      <c r="F11" s="251" t="s">
        <v>12</v>
      </c>
      <c r="G11" s="315"/>
      <c r="H11" s="311"/>
      <c r="I11" s="312"/>
      <c r="J11" s="318"/>
      <c r="K11" s="318"/>
      <c r="L11" s="321"/>
      <c r="M11" s="323"/>
      <c r="N11" s="325"/>
    </row>
    <row r="12" spans="2:14" ht="33" customHeight="1">
      <c r="B12" s="253">
        <v>1</v>
      </c>
      <c r="C12" s="254">
        <v>5</v>
      </c>
      <c r="D12" s="255">
        <v>1</v>
      </c>
      <c r="E12" s="181"/>
      <c r="F12" s="181"/>
      <c r="G12" s="326" t="s">
        <v>13</v>
      </c>
      <c r="H12" s="327"/>
      <c r="I12" s="328"/>
      <c r="J12" s="261">
        <v>30</v>
      </c>
      <c r="K12" s="261">
        <v>9995</v>
      </c>
      <c r="L12" s="182" t="s">
        <v>14</v>
      </c>
      <c r="M12" s="182" t="s">
        <v>15</v>
      </c>
      <c r="N12" s="183">
        <f>+N15</f>
        <v>80398165.61</v>
      </c>
    </row>
    <row r="13" spans="2:14" ht="15.75">
      <c r="B13" s="184"/>
      <c r="C13" s="185"/>
      <c r="D13" s="185"/>
      <c r="E13" s="186"/>
      <c r="F13" s="186"/>
      <c r="G13" s="329"/>
      <c r="H13" s="330"/>
      <c r="I13" s="331"/>
      <c r="J13" s="261"/>
      <c r="K13" s="261"/>
      <c r="L13" s="187"/>
      <c r="M13" s="188"/>
      <c r="N13" s="189"/>
    </row>
    <row r="14" spans="2:14" ht="15.75">
      <c r="B14" s="190"/>
      <c r="C14" s="191"/>
      <c r="D14" s="191"/>
      <c r="E14" s="192"/>
      <c r="F14" s="192"/>
      <c r="G14" s="332"/>
      <c r="H14" s="333"/>
      <c r="I14" s="334"/>
      <c r="J14" s="259"/>
      <c r="K14" s="259"/>
      <c r="L14" s="193"/>
      <c r="M14" s="194"/>
      <c r="N14" s="267"/>
    </row>
    <row r="15" spans="2:19" ht="15.75">
      <c r="B15" s="195">
        <v>1</v>
      </c>
      <c r="C15" s="196">
        <v>5</v>
      </c>
      <c r="D15" s="196">
        <v>1</v>
      </c>
      <c r="E15" s="197">
        <v>2</v>
      </c>
      <c r="F15" s="197">
        <v>99</v>
      </c>
      <c r="G15" s="335" t="s">
        <v>16</v>
      </c>
      <c r="H15" s="336"/>
      <c r="I15" s="337"/>
      <c r="J15" s="198"/>
      <c r="K15" s="198"/>
      <c r="L15" s="199"/>
      <c r="M15" s="199"/>
      <c r="N15" s="268">
        <v>80398165.61</v>
      </c>
      <c r="S15" s="200"/>
    </row>
    <row r="16" spans="2:14" ht="15.75">
      <c r="B16" s="190"/>
      <c r="C16" s="191"/>
      <c r="D16" s="191"/>
      <c r="E16" s="192"/>
      <c r="F16" s="192"/>
      <c r="G16" s="338"/>
      <c r="H16" s="339"/>
      <c r="I16" s="340"/>
      <c r="J16" s="259"/>
      <c r="K16" s="259"/>
      <c r="L16" s="201"/>
      <c r="M16" s="202"/>
      <c r="N16" s="236" t="s">
        <v>28</v>
      </c>
    </row>
    <row r="17" spans="2:14" ht="15.75">
      <c r="B17" s="190"/>
      <c r="C17" s="191"/>
      <c r="D17" s="191"/>
      <c r="E17" s="192"/>
      <c r="F17" s="192"/>
      <c r="G17" s="332"/>
      <c r="H17" s="333"/>
      <c r="I17" s="334"/>
      <c r="J17" s="259"/>
      <c r="K17" s="259"/>
      <c r="L17" s="201"/>
      <c r="M17" s="202"/>
      <c r="N17" s="236"/>
    </row>
    <row r="18" spans="2:14" ht="15.75">
      <c r="B18" s="190"/>
      <c r="C18" s="191"/>
      <c r="D18" s="191"/>
      <c r="E18" s="192"/>
      <c r="F18" s="192"/>
      <c r="G18" s="332"/>
      <c r="H18" s="333"/>
      <c r="I18" s="334"/>
      <c r="J18" s="259"/>
      <c r="K18" s="259"/>
      <c r="L18" s="201"/>
      <c r="M18" s="202"/>
      <c r="N18" s="236"/>
    </row>
    <row r="19" spans="2:14" ht="15.75">
      <c r="B19" s="256">
        <v>1</v>
      </c>
      <c r="C19" s="257">
        <v>6</v>
      </c>
      <c r="D19" s="257">
        <v>1</v>
      </c>
      <c r="E19" s="205"/>
      <c r="F19" s="205"/>
      <c r="G19" s="341" t="s">
        <v>17</v>
      </c>
      <c r="H19" s="342"/>
      <c r="I19" s="343"/>
      <c r="J19" s="260">
        <v>30</v>
      </c>
      <c r="K19" s="260">
        <v>9998</v>
      </c>
      <c r="L19" s="206" t="s">
        <v>14</v>
      </c>
      <c r="M19" s="207" t="s">
        <v>15</v>
      </c>
      <c r="N19" s="252">
        <f>(N21+N22)</f>
        <v>25.29</v>
      </c>
    </row>
    <row r="20" spans="2:14" ht="15.75">
      <c r="B20" s="208"/>
      <c r="C20" s="209"/>
      <c r="D20" s="209"/>
      <c r="E20" s="210"/>
      <c r="F20" s="210"/>
      <c r="G20" s="344"/>
      <c r="H20" s="345"/>
      <c r="I20" s="346"/>
      <c r="J20" s="259"/>
      <c r="K20" s="259"/>
      <c r="L20" s="211"/>
      <c r="M20" s="212"/>
      <c r="N20" s="252"/>
    </row>
    <row r="21" spans="2:14" ht="52.5" customHeight="1">
      <c r="B21" s="190">
        <v>1</v>
      </c>
      <c r="C21" s="191">
        <v>6</v>
      </c>
      <c r="D21" s="191">
        <v>1</v>
      </c>
      <c r="E21" s="192">
        <v>2</v>
      </c>
      <c r="F21" s="213" t="s">
        <v>18</v>
      </c>
      <c r="G21" s="347" t="s">
        <v>19</v>
      </c>
      <c r="H21" s="348"/>
      <c r="I21" s="349"/>
      <c r="J21" s="198"/>
      <c r="K21" s="214"/>
      <c r="L21" s="215"/>
      <c r="M21" s="199"/>
      <c r="N21" s="269">
        <v>25.29</v>
      </c>
    </row>
    <row r="22" spans="2:14" ht="55.5" customHeight="1">
      <c r="B22" s="216">
        <v>1</v>
      </c>
      <c r="C22" s="217">
        <v>6</v>
      </c>
      <c r="D22" s="217">
        <v>1</v>
      </c>
      <c r="E22" s="218">
        <v>3</v>
      </c>
      <c r="F22" s="213" t="s">
        <v>20</v>
      </c>
      <c r="G22" s="350" t="s">
        <v>21</v>
      </c>
      <c r="H22" s="351"/>
      <c r="I22" s="352"/>
      <c r="J22" s="219"/>
      <c r="K22" s="220"/>
      <c r="L22" s="199"/>
      <c r="M22" s="221"/>
      <c r="N22" s="269">
        <v>0</v>
      </c>
    </row>
    <row r="23" spans="2:14" ht="55.5" customHeight="1">
      <c r="B23" s="216">
        <v>1</v>
      </c>
      <c r="C23" s="217">
        <v>6</v>
      </c>
      <c r="D23" s="217">
        <v>1</v>
      </c>
      <c r="E23" s="218">
        <v>1</v>
      </c>
      <c r="F23" s="213" t="s">
        <v>98</v>
      </c>
      <c r="G23" s="350" t="s">
        <v>451</v>
      </c>
      <c r="H23" s="351"/>
      <c r="I23" s="352"/>
      <c r="J23" s="219"/>
      <c r="K23" s="220"/>
      <c r="L23" s="199"/>
      <c r="M23" s="221"/>
      <c r="N23" s="270">
        <v>0</v>
      </c>
    </row>
    <row r="24" spans="2:14" ht="15.75">
      <c r="B24" s="208"/>
      <c r="C24" s="209"/>
      <c r="D24" s="209"/>
      <c r="E24" s="192"/>
      <c r="F24" s="192"/>
      <c r="G24" s="353"/>
      <c r="H24" s="354"/>
      <c r="I24" s="355"/>
      <c r="J24" s="259"/>
      <c r="K24" s="259"/>
      <c r="L24" s="211"/>
      <c r="M24" s="212"/>
      <c r="N24" s="252"/>
    </row>
    <row r="25" spans="2:14" ht="13.5" customHeight="1">
      <c r="B25" s="190"/>
      <c r="C25" s="191"/>
      <c r="D25" s="191"/>
      <c r="E25" s="192"/>
      <c r="F25" s="192"/>
      <c r="G25" s="332"/>
      <c r="H25" s="333"/>
      <c r="I25" s="334"/>
      <c r="J25" s="259"/>
      <c r="K25" s="259"/>
      <c r="L25" s="222"/>
      <c r="M25" s="223"/>
      <c r="N25" s="267"/>
    </row>
    <row r="26" spans="2:14" ht="26.25" customHeight="1">
      <c r="B26" s="256">
        <v>1</v>
      </c>
      <c r="C26" s="257">
        <v>6</v>
      </c>
      <c r="D26" s="257">
        <v>4</v>
      </c>
      <c r="E26" s="205"/>
      <c r="F26" s="205"/>
      <c r="G26" s="341" t="s">
        <v>22</v>
      </c>
      <c r="H26" s="342"/>
      <c r="I26" s="343"/>
      <c r="J26" s="260">
        <v>30</v>
      </c>
      <c r="K26" s="260">
        <v>9998</v>
      </c>
      <c r="L26" s="207" t="s">
        <v>456</v>
      </c>
      <c r="M26" s="207" t="s">
        <v>15</v>
      </c>
      <c r="N26" s="252">
        <f>(N29)</f>
        <v>83553.9</v>
      </c>
    </row>
    <row r="27" spans="2:14" ht="15.75">
      <c r="B27" s="208"/>
      <c r="C27" s="209"/>
      <c r="D27" s="209"/>
      <c r="E27" s="210"/>
      <c r="F27" s="210"/>
      <c r="G27" s="344"/>
      <c r="H27" s="345"/>
      <c r="I27" s="346"/>
      <c r="J27" s="259"/>
      <c r="K27" s="259"/>
      <c r="L27" s="211"/>
      <c r="M27" s="212"/>
      <c r="N27" s="252"/>
    </row>
    <row r="28" spans="2:14" ht="15.75">
      <c r="B28" s="208"/>
      <c r="C28" s="209"/>
      <c r="D28" s="209"/>
      <c r="E28" s="210"/>
      <c r="F28" s="210"/>
      <c r="G28" s="353"/>
      <c r="H28" s="354"/>
      <c r="I28" s="355"/>
      <c r="J28" s="259"/>
      <c r="K28" s="259"/>
      <c r="L28" s="211"/>
      <c r="M28" s="212"/>
      <c r="N28" s="252"/>
    </row>
    <row r="29" spans="2:14" ht="15.75">
      <c r="B29" s="195">
        <v>1</v>
      </c>
      <c r="C29" s="196">
        <v>6</v>
      </c>
      <c r="D29" s="196">
        <v>4</v>
      </c>
      <c r="E29" s="197">
        <v>1</v>
      </c>
      <c r="F29" s="213" t="s">
        <v>18</v>
      </c>
      <c r="G29" s="335" t="s">
        <v>23</v>
      </c>
      <c r="H29" s="336"/>
      <c r="I29" s="337"/>
      <c r="J29" s="198"/>
      <c r="K29" s="214"/>
      <c r="L29" s="199"/>
      <c r="M29" s="199"/>
      <c r="N29" s="268">
        <v>83553.9</v>
      </c>
    </row>
    <row r="30" spans="2:14" ht="15.75">
      <c r="B30" s="190"/>
      <c r="C30" s="191"/>
      <c r="D30" s="191"/>
      <c r="E30" s="192"/>
      <c r="F30" s="192"/>
      <c r="G30" s="338"/>
      <c r="H30" s="339"/>
      <c r="I30" s="340"/>
      <c r="J30" s="259"/>
      <c r="K30" s="259"/>
      <c r="L30" s="201"/>
      <c r="M30" s="202"/>
      <c r="N30" s="236"/>
    </row>
    <row r="31" spans="2:14" ht="15.75">
      <c r="B31" s="190"/>
      <c r="C31" s="191"/>
      <c r="D31" s="191"/>
      <c r="E31" s="192"/>
      <c r="F31" s="192"/>
      <c r="G31" s="332"/>
      <c r="H31" s="333"/>
      <c r="I31" s="334"/>
      <c r="J31" s="259"/>
      <c r="K31" s="259"/>
      <c r="L31" s="201"/>
      <c r="M31" s="202"/>
      <c r="N31" s="236"/>
    </row>
    <row r="32" spans="2:14" ht="15.75">
      <c r="B32" s="190"/>
      <c r="C32" s="191"/>
      <c r="D32" s="191"/>
      <c r="E32" s="192"/>
      <c r="F32" s="192"/>
      <c r="G32" s="356" t="s">
        <v>24</v>
      </c>
      <c r="H32" s="357"/>
      <c r="I32" s="358"/>
      <c r="J32" s="258"/>
      <c r="K32" s="258"/>
      <c r="L32" s="225"/>
      <c r="M32" s="226"/>
      <c r="N32" s="252">
        <f>+N26+N19+N12</f>
        <v>80481744.8</v>
      </c>
    </row>
    <row r="33" spans="2:14" ht="15.75">
      <c r="B33" s="190"/>
      <c r="C33" s="191"/>
      <c r="D33" s="191"/>
      <c r="E33" s="192"/>
      <c r="F33" s="192"/>
      <c r="G33" s="353"/>
      <c r="H33" s="354"/>
      <c r="I33" s="355"/>
      <c r="J33" s="259"/>
      <c r="K33" s="259"/>
      <c r="L33" s="201"/>
      <c r="M33" s="202"/>
      <c r="N33" s="203"/>
    </row>
    <row r="34" spans="2:14" ht="15.75">
      <c r="B34" s="190"/>
      <c r="C34" s="191"/>
      <c r="D34" s="191"/>
      <c r="E34" s="192"/>
      <c r="F34" s="192"/>
      <c r="G34" s="353"/>
      <c r="H34" s="354"/>
      <c r="I34" s="355"/>
      <c r="J34" s="259"/>
      <c r="K34" s="259"/>
      <c r="L34" s="201"/>
      <c r="M34" s="202"/>
      <c r="N34" s="203"/>
    </row>
    <row r="35" spans="2:15" ht="15.75">
      <c r="B35" s="256">
        <v>3</v>
      </c>
      <c r="C35" s="257">
        <v>1</v>
      </c>
      <c r="D35" s="257"/>
      <c r="E35" s="205"/>
      <c r="F35" s="205"/>
      <c r="G35" s="359" t="s">
        <v>25</v>
      </c>
      <c r="H35" s="360"/>
      <c r="I35" s="361"/>
      <c r="J35" s="260">
        <v>30</v>
      </c>
      <c r="K35" s="260" t="s">
        <v>26</v>
      </c>
      <c r="L35" s="226" t="s">
        <v>26</v>
      </c>
      <c r="M35" s="226" t="s">
        <v>26</v>
      </c>
      <c r="N35" s="227">
        <f>+N39</f>
        <v>-29683248.629999995</v>
      </c>
      <c r="O35" s="224"/>
    </row>
    <row r="36" spans="2:14" ht="15.75">
      <c r="B36" s="184"/>
      <c r="C36" s="185"/>
      <c r="D36" s="185"/>
      <c r="E36" s="186"/>
      <c r="F36" s="186"/>
      <c r="G36" s="344"/>
      <c r="H36" s="345"/>
      <c r="I36" s="346"/>
      <c r="J36" s="261"/>
      <c r="K36" s="261"/>
      <c r="L36" s="228"/>
      <c r="M36" s="229"/>
      <c r="N36" s="203"/>
    </row>
    <row r="37" spans="2:14" ht="15.75">
      <c r="B37" s="190"/>
      <c r="C37" s="191"/>
      <c r="D37" s="191"/>
      <c r="E37" s="192"/>
      <c r="F37" s="192"/>
      <c r="G37" s="353"/>
      <c r="H37" s="354"/>
      <c r="I37" s="355"/>
      <c r="J37" s="259"/>
      <c r="K37" s="259"/>
      <c r="L37" s="201"/>
      <c r="M37" s="202"/>
      <c r="N37" s="203"/>
    </row>
    <row r="38" spans="2:14" ht="15.75">
      <c r="B38" s="190"/>
      <c r="C38" s="191"/>
      <c r="D38" s="191"/>
      <c r="E38" s="192"/>
      <c r="F38" s="192"/>
      <c r="G38" s="362"/>
      <c r="H38" s="363"/>
      <c r="I38" s="364"/>
      <c r="J38" s="259"/>
      <c r="K38" s="259"/>
      <c r="L38" s="222"/>
      <c r="M38" s="223"/>
      <c r="N38" s="230"/>
    </row>
    <row r="39" spans="2:19" ht="24.75" customHeight="1">
      <c r="B39" s="195">
        <v>3</v>
      </c>
      <c r="C39" s="196">
        <v>1</v>
      </c>
      <c r="D39" s="196">
        <v>1</v>
      </c>
      <c r="E39" s="197">
        <v>1</v>
      </c>
      <c r="F39" s="197">
        <v>1</v>
      </c>
      <c r="G39" s="362" t="s">
        <v>453</v>
      </c>
      <c r="H39" s="363"/>
      <c r="I39" s="364"/>
      <c r="J39" s="231"/>
      <c r="K39" s="231"/>
      <c r="L39" s="231"/>
      <c r="M39" s="231"/>
      <c r="N39" s="203">
        <v>-29683248.629999995</v>
      </c>
      <c r="O39" s="179" t="s">
        <v>28</v>
      </c>
      <c r="Q39" s="365"/>
      <c r="R39" s="365"/>
      <c r="S39" s="365"/>
    </row>
    <row r="40" spans="2:19" ht="15.75">
      <c r="B40" s="232"/>
      <c r="C40" s="233"/>
      <c r="D40" s="233"/>
      <c r="E40" s="234"/>
      <c r="F40" s="234"/>
      <c r="G40" s="366"/>
      <c r="H40" s="367"/>
      <c r="I40" s="368"/>
      <c r="J40" s="235"/>
      <c r="K40" s="235"/>
      <c r="L40" s="201"/>
      <c r="M40" s="202"/>
      <c r="N40" s="236"/>
      <c r="O40" s="204"/>
      <c r="Q40" s="365"/>
      <c r="R40" s="365"/>
      <c r="S40" s="365"/>
    </row>
    <row r="41" spans="2:19" ht="15.75">
      <c r="B41" s="232"/>
      <c r="C41" s="233"/>
      <c r="D41" s="233"/>
      <c r="E41" s="234"/>
      <c r="F41" s="234"/>
      <c r="G41" s="263"/>
      <c r="H41" s="264"/>
      <c r="I41" s="265"/>
      <c r="J41" s="235"/>
      <c r="K41" s="235"/>
      <c r="L41" s="201"/>
      <c r="M41" s="202"/>
      <c r="N41" s="236"/>
      <c r="O41" s="204"/>
      <c r="Q41" s="262"/>
      <c r="R41" s="262"/>
      <c r="S41" s="262"/>
    </row>
    <row r="42" spans="2:19" ht="15.75">
      <c r="B42" s="232"/>
      <c r="C42" s="233"/>
      <c r="D42" s="233"/>
      <c r="E42" s="234"/>
      <c r="F42" s="234"/>
      <c r="G42" s="263"/>
      <c r="H42" s="264"/>
      <c r="I42" s="265"/>
      <c r="J42" s="235"/>
      <c r="K42" s="235"/>
      <c r="L42" s="201"/>
      <c r="M42" s="202"/>
      <c r="N42" s="236"/>
      <c r="O42" s="204"/>
      <c r="Q42" s="262"/>
      <c r="R42" s="262"/>
      <c r="S42" s="262"/>
    </row>
    <row r="43" spans="2:19" ht="15.75">
      <c r="B43" s="232"/>
      <c r="C43" s="233"/>
      <c r="D43" s="233"/>
      <c r="E43" s="234"/>
      <c r="F43" s="234"/>
      <c r="G43" s="353"/>
      <c r="H43" s="354"/>
      <c r="I43" s="355"/>
      <c r="J43" s="259"/>
      <c r="K43" s="259"/>
      <c r="L43" s="211"/>
      <c r="M43" s="212"/>
      <c r="N43" s="237"/>
      <c r="Q43" s="365"/>
      <c r="R43" s="365"/>
      <c r="S43" s="365"/>
    </row>
    <row r="44" spans="2:14" ht="15.75">
      <c r="B44" s="238"/>
      <c r="C44" s="239"/>
      <c r="D44" s="239"/>
      <c r="E44" s="240"/>
      <c r="F44" s="240"/>
      <c r="G44" s="353"/>
      <c r="H44" s="354"/>
      <c r="I44" s="355"/>
      <c r="J44" s="259"/>
      <c r="K44" s="259"/>
      <c r="L44" s="222"/>
      <c r="M44" s="223"/>
      <c r="N44" s="189"/>
    </row>
    <row r="45" spans="2:15" ht="26.25" customHeight="1" thickBot="1">
      <c r="B45" s="241"/>
      <c r="C45" s="242"/>
      <c r="D45" s="242"/>
      <c r="E45" s="243"/>
      <c r="F45" s="243"/>
      <c r="G45" s="371" t="s">
        <v>27</v>
      </c>
      <c r="H45" s="372"/>
      <c r="I45" s="373"/>
      <c r="J45" s="244"/>
      <c r="K45" s="244"/>
      <c r="L45" s="245"/>
      <c r="M45" s="245"/>
      <c r="N45" s="266">
        <f>+N32+N35</f>
        <v>50798496.17</v>
      </c>
      <c r="O45" s="224"/>
    </row>
    <row r="50" ht="12.75">
      <c r="N50" s="246"/>
    </row>
    <row r="51" spans="14:19" ht="12.75">
      <c r="N51" s="247"/>
      <c r="R51" s="180">
        <f>+R49-Q49</f>
        <v>0</v>
      </c>
      <c r="S51" s="200"/>
    </row>
    <row r="52" spans="14:18" ht="12.75">
      <c r="N52" s="247"/>
      <c r="Q52" s="180" t="s">
        <v>28</v>
      </c>
      <c r="R52" s="180" t="s">
        <v>28</v>
      </c>
    </row>
    <row r="53" spans="2:18" ht="12.75">
      <c r="B53" s="248"/>
      <c r="C53" s="248"/>
      <c r="D53" s="248"/>
      <c r="E53" s="248"/>
      <c r="F53" s="248"/>
      <c r="G53" s="248"/>
      <c r="J53" s="248"/>
      <c r="K53" s="248"/>
      <c r="L53" s="248"/>
      <c r="N53" s="247"/>
      <c r="R53" s="180" t="s">
        <v>28</v>
      </c>
    </row>
    <row r="54" spans="2:20" ht="12.75">
      <c r="B54" s="249"/>
      <c r="C54" s="248"/>
      <c r="D54" s="248"/>
      <c r="E54" s="248"/>
      <c r="F54" s="248"/>
      <c r="G54" s="248"/>
      <c r="K54" s="248"/>
      <c r="L54" s="248"/>
      <c r="M54" s="248"/>
      <c r="O54" s="247"/>
      <c r="R54" s="180" t="s">
        <v>28</v>
      </c>
      <c r="T54" s="200" t="s">
        <v>28</v>
      </c>
    </row>
    <row r="55" spans="2:15" ht="15">
      <c r="B55" s="374" t="s">
        <v>457</v>
      </c>
      <c r="C55" s="374"/>
      <c r="D55" s="374"/>
      <c r="E55" s="374"/>
      <c r="F55" s="374"/>
      <c r="G55" s="374"/>
      <c r="K55" s="374" t="s">
        <v>455</v>
      </c>
      <c r="L55" s="374"/>
      <c r="M55" s="374"/>
      <c r="N55" s="374"/>
      <c r="O55" s="247"/>
    </row>
    <row r="56" spans="2:14" ht="24" customHeight="1">
      <c r="B56" s="369" t="s">
        <v>454</v>
      </c>
      <c r="C56" s="369"/>
      <c r="D56" s="369"/>
      <c r="E56" s="369"/>
      <c r="F56" s="369"/>
      <c r="G56" s="369"/>
      <c r="K56" s="370" t="s">
        <v>452</v>
      </c>
      <c r="L56" s="370"/>
      <c r="M56" s="370"/>
      <c r="N56" s="370"/>
    </row>
  </sheetData>
  <sheetProtection/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JAquino</dc:creator>
  <cp:keywords/>
  <dc:description/>
  <cp:lastModifiedBy>Jennifer Seijas</cp:lastModifiedBy>
  <cp:lastPrinted>2022-03-08T14:31:40Z</cp:lastPrinted>
  <dcterms:created xsi:type="dcterms:W3CDTF">2015-02-05T16:25:50Z</dcterms:created>
  <dcterms:modified xsi:type="dcterms:W3CDTF">2022-03-11T18:06:49Z</dcterms:modified>
  <cp:category/>
  <cp:version/>
  <cp:contentType/>
  <cp:contentStatus/>
</cp:coreProperties>
</file>