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72.30.1.4\File Server\Compartido\Carpeta Compartida ( planificacion y desarrollo)\GESTION DE ESTADISTICAS\EDITABLES\PASAJEROS\2021\T4\"/>
    </mc:Choice>
  </mc:AlternateContent>
  <bookViews>
    <workbookView xWindow="0" yWindow="0" windowWidth="20490" windowHeight="7050"/>
  </bookViews>
  <sheets>
    <sheet name="1er. Trimestre " sheetId="37" r:id="rId1"/>
  </sheets>
  <definedNames>
    <definedName name="_xlnm.Print_Area" localSheetId="0">'1er. Trimestre '!$A$1:$AK$46</definedName>
  </definedNames>
  <calcPr calcId="162913"/>
</workbook>
</file>

<file path=xl/calcChain.xml><?xml version="1.0" encoding="utf-8"?>
<calcChain xmlns="http://schemas.openxmlformats.org/spreadsheetml/2006/main">
  <c r="AK26" i="37" l="1"/>
  <c r="AJ26" i="37"/>
  <c r="AK24" i="37"/>
  <c r="AJ24" i="37"/>
  <c r="AI24" i="37"/>
  <c r="AK23" i="37"/>
  <c r="AK22" i="37"/>
  <c r="AK9" i="37"/>
  <c r="AK8" i="37"/>
  <c r="AK15" i="37"/>
  <c r="AK14" i="37"/>
  <c r="AK13" i="37"/>
  <c r="AK12" i="37"/>
  <c r="AK11" i="37"/>
  <c r="AK10" i="37"/>
  <c r="AL8" i="37" l="1"/>
  <c r="AH26" i="37"/>
  <c r="AH24" i="37"/>
  <c r="AH23" i="37"/>
  <c r="AH22" i="37"/>
  <c r="AG24" i="37"/>
  <c r="AF24" i="37"/>
  <c r="AH15" i="37"/>
  <c r="AH14" i="37"/>
  <c r="AH13" i="37"/>
  <c r="AH12" i="37"/>
  <c r="AH11" i="37"/>
  <c r="AH10" i="37"/>
  <c r="AH9" i="37"/>
  <c r="AH8" i="37"/>
  <c r="AL24" i="37" l="1"/>
  <c r="AL23" i="37"/>
  <c r="AL22" i="37"/>
  <c r="AL9" i="37"/>
  <c r="AL10" i="37"/>
  <c r="AL11" i="37"/>
  <c r="AL12" i="37"/>
  <c r="AL13" i="37"/>
  <c r="AL14" i="37"/>
  <c r="AL15" i="37"/>
  <c r="AK16" i="37" l="1"/>
  <c r="AJ16" i="37"/>
  <c r="AH16" i="37"/>
  <c r="AI16" i="37" l="1"/>
  <c r="AI26" i="37" s="1"/>
  <c r="AG16" i="37"/>
  <c r="AG26" i="37" s="1"/>
  <c r="AF16" i="37"/>
  <c r="AF26" i="37" s="1"/>
  <c r="AE23" i="37" l="1"/>
  <c r="AE22" i="37"/>
  <c r="AE24" i="37" s="1"/>
  <c r="AD24" i="37"/>
  <c r="AC24" i="37"/>
  <c r="AD16" i="37"/>
  <c r="AC16" i="37"/>
  <c r="AE15" i="37"/>
  <c r="AE14" i="37"/>
  <c r="AE13" i="37"/>
  <c r="AE12" i="37"/>
  <c r="AE11" i="37"/>
  <c r="AE10" i="37"/>
  <c r="AE9" i="37"/>
  <c r="AE8" i="37"/>
  <c r="AE16" i="37" l="1"/>
  <c r="AE26" i="37" s="1"/>
  <c r="AC26" i="37"/>
  <c r="AD26" i="37"/>
  <c r="X26" i="37"/>
  <c r="O24" i="37"/>
  <c r="N24" i="37"/>
  <c r="L24" i="37"/>
  <c r="L26" i="37" s="1"/>
  <c r="K24" i="37"/>
  <c r="F24" i="37"/>
  <c r="E24" i="37"/>
  <c r="C24" i="37"/>
  <c r="B24" i="37"/>
  <c r="AA23" i="37"/>
  <c r="AA24" i="37" s="1"/>
  <c r="Z23" i="37"/>
  <c r="Z24" i="37" s="1"/>
  <c r="Y23" i="37"/>
  <c r="U23" i="37"/>
  <c r="T23" i="37"/>
  <c r="S23" i="37"/>
  <c r="P23" i="37"/>
  <c r="M23" i="37"/>
  <c r="I23" i="37"/>
  <c r="H23" i="37"/>
  <c r="G23" i="37"/>
  <c r="D23" i="37"/>
  <c r="AB22" i="37"/>
  <c r="X22" i="37"/>
  <c r="X24" i="37" s="1"/>
  <c r="W22" i="37"/>
  <c r="W24" i="37" s="1"/>
  <c r="U22" i="37"/>
  <c r="U24" i="37" s="1"/>
  <c r="T22" i="37"/>
  <c r="R22" i="37"/>
  <c r="R24" i="37" s="1"/>
  <c r="Q22" i="37"/>
  <c r="Q24" i="37" s="1"/>
  <c r="P22" i="37"/>
  <c r="M22" i="37"/>
  <c r="I22" i="37"/>
  <c r="H22" i="37"/>
  <c r="J22" i="37" s="1"/>
  <c r="G22" i="37"/>
  <c r="D22" i="37"/>
  <c r="X16" i="37"/>
  <c r="W16" i="37"/>
  <c r="W26" i="37" s="1"/>
  <c r="O16" i="37"/>
  <c r="O26" i="37" s="1"/>
  <c r="N16" i="37"/>
  <c r="N26" i="37" s="1"/>
  <c r="L16" i="37"/>
  <c r="K16" i="37"/>
  <c r="K26" i="37" s="1"/>
  <c r="F16" i="37"/>
  <c r="E16" i="37"/>
  <c r="C16" i="37"/>
  <c r="B16" i="37"/>
  <c r="AB15" i="37"/>
  <c r="Y15" i="37"/>
  <c r="V15" i="37"/>
  <c r="S15" i="37"/>
  <c r="P15" i="37"/>
  <c r="M15" i="37"/>
  <c r="J15" i="37"/>
  <c r="G15" i="37"/>
  <c r="D15" i="37"/>
  <c r="AA14" i="37"/>
  <c r="Z14" i="37"/>
  <c r="Y14" i="37"/>
  <c r="U14" i="37"/>
  <c r="T14" i="37"/>
  <c r="R14" i="37"/>
  <c r="Q14" i="37"/>
  <c r="P14" i="37"/>
  <c r="M14" i="37"/>
  <c r="I14" i="37"/>
  <c r="H14" i="37"/>
  <c r="J14" i="37" s="1"/>
  <c r="G14" i="37"/>
  <c r="D14" i="37"/>
  <c r="AA13" i="37"/>
  <c r="Z13" i="37"/>
  <c r="AB13" i="37" s="1"/>
  <c r="Y13" i="37"/>
  <c r="U13" i="37"/>
  <c r="T13" i="37"/>
  <c r="R13" i="37"/>
  <c r="Q13" i="37"/>
  <c r="P13" i="37"/>
  <c r="M13" i="37"/>
  <c r="I13" i="37"/>
  <c r="H13" i="37"/>
  <c r="G13" i="37"/>
  <c r="D13" i="37"/>
  <c r="AB12" i="37"/>
  <c r="Y12" i="37"/>
  <c r="U12" i="37"/>
  <c r="T12" i="37"/>
  <c r="S12" i="37"/>
  <c r="P12" i="37"/>
  <c r="M12" i="37"/>
  <c r="J12" i="37"/>
  <c r="G12" i="37"/>
  <c r="D12" i="37"/>
  <c r="AB11" i="37"/>
  <c r="Y11" i="37"/>
  <c r="U11" i="37"/>
  <c r="T11" i="37"/>
  <c r="R11" i="37"/>
  <c r="Q11" i="37"/>
  <c r="S11" i="37" s="1"/>
  <c r="P11" i="37"/>
  <c r="M11" i="37"/>
  <c r="I11" i="37"/>
  <c r="H11" i="37"/>
  <c r="J11" i="37" s="1"/>
  <c r="G11" i="37"/>
  <c r="D11" i="37"/>
  <c r="AB10" i="37"/>
  <c r="Y10" i="37"/>
  <c r="U10" i="37"/>
  <c r="T10" i="37"/>
  <c r="S10" i="37"/>
  <c r="P10" i="37"/>
  <c r="M10" i="37"/>
  <c r="J10" i="37"/>
  <c r="G10" i="37"/>
  <c r="D10" i="37"/>
  <c r="AB9" i="37"/>
  <c r="Y9" i="37"/>
  <c r="U9" i="37"/>
  <c r="T9" i="37"/>
  <c r="R9" i="37"/>
  <c r="Q9" i="37"/>
  <c r="P9" i="37"/>
  <c r="M9" i="37"/>
  <c r="I9" i="37"/>
  <c r="I16" i="37" s="1"/>
  <c r="H9" i="37"/>
  <c r="G9" i="37"/>
  <c r="D9" i="37"/>
  <c r="AB8" i="37"/>
  <c r="Y8" i="37"/>
  <c r="U8" i="37"/>
  <c r="T8" i="37"/>
  <c r="S8" i="37"/>
  <c r="P8" i="37"/>
  <c r="M8" i="37"/>
  <c r="J8" i="37"/>
  <c r="G8" i="37"/>
  <c r="D8" i="37"/>
  <c r="V12" i="37" l="1"/>
  <c r="D24" i="37"/>
  <c r="M24" i="37"/>
  <c r="S22" i="37"/>
  <c r="S24" i="37" s="1"/>
  <c r="J23" i="37"/>
  <c r="Y16" i="37"/>
  <c r="Q16" i="37"/>
  <c r="Q26" i="37" s="1"/>
  <c r="V10" i="37"/>
  <c r="V11" i="37"/>
  <c r="G24" i="37"/>
  <c r="V22" i="37"/>
  <c r="V23" i="37"/>
  <c r="P24" i="37"/>
  <c r="T16" i="37"/>
  <c r="S14" i="37"/>
  <c r="J24" i="37"/>
  <c r="S9" i="37"/>
  <c r="V8" i="37"/>
  <c r="AA16" i="37"/>
  <c r="AA26" i="37" s="1"/>
  <c r="AB14" i="37"/>
  <c r="AB16" i="37" s="1"/>
  <c r="AB26" i="37" s="1"/>
  <c r="I24" i="37"/>
  <c r="T24" i="37"/>
  <c r="Y22" i="37"/>
  <c r="Y24" i="37" s="1"/>
  <c r="AB23" i="37"/>
  <c r="AB24" i="37" s="1"/>
  <c r="H24" i="37"/>
  <c r="D16" i="37"/>
  <c r="P16" i="37"/>
  <c r="P26" i="37" s="1"/>
  <c r="H16" i="37"/>
  <c r="V13" i="37"/>
  <c r="G16" i="37"/>
  <c r="M16" i="37"/>
  <c r="M26" i="37" s="1"/>
  <c r="U16" i="37"/>
  <c r="U26" i="37" s="1"/>
  <c r="V9" i="37"/>
  <c r="J13" i="37"/>
  <c r="S13" i="37"/>
  <c r="S16" i="37" s="1"/>
  <c r="V14" i="37"/>
  <c r="R16" i="37"/>
  <c r="R26" i="37" s="1"/>
  <c r="Z16" i="37"/>
  <c r="Z26" i="37" s="1"/>
  <c r="J9" i="37"/>
  <c r="S26" i="37" l="1"/>
  <c r="T26" i="37"/>
  <c r="Y26" i="37"/>
  <c r="V24" i="37"/>
  <c r="V16" i="37"/>
  <c r="J16" i="37"/>
  <c r="J26" i="37" s="1"/>
  <c r="V26" i="37" l="1"/>
  <c r="G26" i="37"/>
  <c r="E26" i="37"/>
  <c r="F26" i="37"/>
  <c r="H26" i="37" l="1"/>
  <c r="I26" i="37"/>
  <c r="D26" i="37"/>
  <c r="C26" i="37" l="1"/>
  <c r="B26" i="37"/>
</calcChain>
</file>

<file path=xl/sharedStrings.xml><?xml version="1.0" encoding="utf-8"?>
<sst xmlns="http://schemas.openxmlformats.org/spreadsheetml/2006/main" count="124" uniqueCount="42">
  <si>
    <t>GREGORIO LUPERON</t>
  </si>
  <si>
    <t>HELIPUERTO SANTO DOMINGO</t>
  </si>
  <si>
    <t>PUNTA CANA</t>
  </si>
  <si>
    <t>CIBAO</t>
  </si>
  <si>
    <t>LA ROMANA</t>
  </si>
  <si>
    <t>TOTAL</t>
  </si>
  <si>
    <t>JUAN BOSCH (EL CATEY)</t>
  </si>
  <si>
    <t xml:space="preserve">TOTAL </t>
  </si>
  <si>
    <t>ENTRADAS</t>
  </si>
  <si>
    <t>SALIDAS</t>
  </si>
  <si>
    <t>ABRIL</t>
  </si>
  <si>
    <t>MAYO</t>
  </si>
  <si>
    <t>JUNIO</t>
  </si>
  <si>
    <t xml:space="preserve">AEROPUERTO </t>
  </si>
  <si>
    <t>PASAJEROS INTERNACIONALES</t>
  </si>
  <si>
    <t>ELABORADO POR:</t>
  </si>
  <si>
    <t>DEPARTAMENTO DE PLANIFICACIÓN Y DESARROLLO</t>
  </si>
  <si>
    <t>TOTALES GENERALES</t>
  </si>
  <si>
    <t>VERSIÓN 1.0</t>
  </si>
  <si>
    <t>INFORME ESTADÍSTICO ENTRADA Y SALIDA DE PASAJEROS POR AEROPUERTOS</t>
  </si>
  <si>
    <t>F.DPYD.EST.01.02</t>
  </si>
  <si>
    <t xml:space="preserve">PASAJEROS DOMÉSTICOS </t>
  </si>
  <si>
    <t>JOAQUÍN BALAGUER</t>
  </si>
  <si>
    <t>MARIA MONTÉZ</t>
  </si>
  <si>
    <t>ENERO</t>
  </si>
  <si>
    <t>FEBRERO</t>
  </si>
  <si>
    <t>MARZO</t>
  </si>
  <si>
    <t>REVISADO POR:</t>
  </si>
  <si>
    <t>Fuente: Informe Trimestral de Entrada y Salida de Pasajeros.</t>
  </si>
  <si>
    <t>LAS AMERICAS</t>
  </si>
  <si>
    <t>AGOSTO</t>
  </si>
  <si>
    <t>JULIO</t>
  </si>
  <si>
    <t>SEPTIEMBRE</t>
  </si>
  <si>
    <t>ANALISTA DE PLANES, PROGRAMAS Y PROYECTOS</t>
  </si>
  <si>
    <t>OCTUBRE</t>
  </si>
  <si>
    <t>NOVIEMBRE</t>
  </si>
  <si>
    <t>DICIEMBRE</t>
  </si>
  <si>
    <t>MARIA DEL CARMEN MENDEZ</t>
  </si>
  <si>
    <t>LUIS SEGURA</t>
  </si>
  <si>
    <t xml:space="preserve">AEROPUERTO DOMÉSTICO O HELIPUERTO </t>
  </si>
  <si>
    <t>AEROPUERTO DOMÉSTICO ARROYO BARRIL</t>
  </si>
  <si>
    <t>DIRECTORA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</si>
</sst>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 MT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3F7F9F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1CE"/>
        <bgColor indexed="64"/>
      </patternFill>
    </fill>
    <fill>
      <patternFill patternType="solid">
        <fgColor rgb="FFB5B5B7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43" fontId="8" fillId="0" borderId="0" applyFont="0" applyFill="0" applyBorder="0" applyAlignment="0" applyProtection="0"/>
  </cellStyleXfs>
  <cellXfs count="115">
    <xf numFmtId="0" fontId="0" fillId="0" borderId="0" xfId="0"/>
    <xf numFmtId="3" fontId="2" fillId="0" borderId="3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0" xfId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  <xf numFmtId="0" fontId="5" fillId="0" borderId="0" xfId="0" applyFont="1" applyAlignment="1">
      <alignment vertical="center" wrapText="1"/>
    </xf>
    <xf numFmtId="0" fontId="0" fillId="0" borderId="0" xfId="0" applyFill="1" applyBorder="1"/>
    <xf numFmtId="0" fontId="0" fillId="2" borderId="0" xfId="0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0" fillId="3" borderId="0" xfId="0" applyFont="1" applyFill="1" applyBorder="1" applyAlignment="1">
      <alignment vertical="center" wrapText="1"/>
    </xf>
    <xf numFmtId="0" fontId="9" fillId="3" borderId="27" xfId="0" applyFont="1" applyFill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9" fillId="3" borderId="19" xfId="0" applyFont="1" applyFill="1" applyBorder="1" applyAlignment="1">
      <alignment vertical="center"/>
    </xf>
    <xf numFmtId="0" fontId="13" fillId="0" borderId="22" xfId="1" applyFont="1" applyBorder="1" applyAlignment="1">
      <alignment horizontal="left"/>
    </xf>
    <xf numFmtId="0" fontId="13" fillId="0" borderId="23" xfId="1" applyFont="1" applyBorder="1" applyAlignment="1">
      <alignment horizontal="left"/>
    </xf>
    <xf numFmtId="0" fontId="13" fillId="0" borderId="23" xfId="1" applyFont="1" applyBorder="1" applyAlignment="1">
      <alignment horizontal="left" wrapText="1"/>
    </xf>
    <xf numFmtId="0" fontId="15" fillId="0" borderId="0" xfId="0" applyFont="1"/>
    <xf numFmtId="0" fontId="13" fillId="0" borderId="24" xfId="1" applyFont="1" applyFill="1" applyBorder="1" applyAlignment="1">
      <alignment horizontal="left"/>
    </xf>
    <xf numFmtId="0" fontId="13" fillId="0" borderId="24" xfId="1" applyFont="1" applyBorder="1" applyAlignment="1">
      <alignment horizontal="left"/>
    </xf>
    <xf numFmtId="3" fontId="2" fillId="0" borderId="3" xfId="2" applyNumberFormat="1" applyFont="1" applyFill="1" applyBorder="1" applyAlignment="1">
      <alignment horizontal="right" vertical="center"/>
    </xf>
    <xf numFmtId="3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3" fontId="3" fillId="0" borderId="12" xfId="2" applyNumberFormat="1" applyFont="1" applyFill="1" applyBorder="1" applyAlignment="1">
      <alignment horizontal="right" vertical="center"/>
    </xf>
    <xf numFmtId="3" fontId="3" fillId="0" borderId="14" xfId="2" applyNumberFormat="1" applyFont="1" applyFill="1" applyBorder="1" applyAlignment="1">
      <alignment horizontal="right" vertical="center"/>
    </xf>
    <xf numFmtId="164" fontId="3" fillId="0" borderId="12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5" fillId="0" borderId="35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0" borderId="12" xfId="3" applyNumberFormat="1" applyFont="1" applyBorder="1" applyAlignment="1">
      <alignment horizontal="center" vertical="center"/>
    </xf>
    <xf numFmtId="164" fontId="5" fillId="0" borderId="12" xfId="3" applyNumberFormat="1" applyFont="1" applyBorder="1" applyAlignment="1">
      <alignment horizontal="right" vertical="center"/>
    </xf>
    <xf numFmtId="164" fontId="5" fillId="0" borderId="12" xfId="3" applyNumberFormat="1" applyFont="1" applyBorder="1" applyAlignment="1">
      <alignment horizontal="right"/>
    </xf>
    <xf numFmtId="164" fontId="5" fillId="0" borderId="14" xfId="3" applyNumberFormat="1" applyFont="1" applyBorder="1" applyAlignment="1">
      <alignment horizontal="right"/>
    </xf>
    <xf numFmtId="164" fontId="5" fillId="0" borderId="35" xfId="3" applyNumberFormat="1" applyFont="1" applyBorder="1" applyAlignment="1">
      <alignment horizontal="right"/>
    </xf>
    <xf numFmtId="3" fontId="2" fillId="0" borderId="3" xfId="1" applyNumberFormat="1" applyFont="1" applyFill="1" applyBorder="1" applyAlignment="1">
      <alignment horizontal="right"/>
    </xf>
    <xf numFmtId="3" fontId="3" fillId="0" borderId="12" xfId="2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3" fontId="14" fillId="0" borderId="10" xfId="2" applyNumberFormat="1" applyFont="1" applyFill="1" applyBorder="1" applyAlignment="1">
      <alignment horizontal="right"/>
    </xf>
    <xf numFmtId="3" fontId="14" fillId="0" borderId="3" xfId="2" applyNumberFormat="1" applyFont="1" applyFill="1" applyBorder="1" applyAlignment="1">
      <alignment horizontal="right"/>
    </xf>
    <xf numFmtId="3" fontId="14" fillId="0" borderId="3" xfId="1" applyNumberFormat="1" applyFont="1" applyFill="1" applyBorder="1" applyAlignment="1">
      <alignment horizontal="right"/>
    </xf>
    <xf numFmtId="3" fontId="2" fillId="0" borderId="3" xfId="2" applyNumberFormat="1" applyFont="1" applyFill="1" applyBorder="1" applyAlignment="1">
      <alignment horizontal="right"/>
    </xf>
    <xf numFmtId="3" fontId="14" fillId="0" borderId="10" xfId="1" applyNumberFormat="1" applyFont="1" applyFill="1" applyBorder="1" applyAlignment="1">
      <alignment horizontal="right"/>
    </xf>
    <xf numFmtId="3" fontId="14" fillId="2" borderId="3" xfId="2" applyNumberFormat="1" applyFont="1" applyFill="1" applyBorder="1" applyAlignment="1">
      <alignment horizontal="right"/>
    </xf>
    <xf numFmtId="3" fontId="2" fillId="2" borderId="3" xfId="2" applyNumberFormat="1" applyFont="1" applyFill="1" applyBorder="1" applyAlignment="1">
      <alignment horizontal="right"/>
    </xf>
    <xf numFmtId="3" fontId="2" fillId="2" borderId="3" xfId="1" applyNumberFormat="1" applyFont="1" applyFill="1" applyBorder="1" applyAlignment="1">
      <alignment horizontal="right"/>
    </xf>
    <xf numFmtId="3" fontId="13" fillId="0" borderId="11" xfId="1" applyNumberFormat="1" applyFont="1" applyFill="1" applyBorder="1" applyAlignment="1">
      <alignment horizontal="right"/>
    </xf>
    <xf numFmtId="3" fontId="13" fillId="0" borderId="12" xfId="1" applyNumberFormat="1" applyFont="1" applyFill="1" applyBorder="1" applyAlignment="1">
      <alignment horizontal="right"/>
    </xf>
    <xf numFmtId="3" fontId="3" fillId="0" borderId="12" xfId="1" applyNumberFormat="1" applyFont="1" applyFill="1" applyBorder="1" applyAlignment="1">
      <alignment horizontal="right"/>
    </xf>
    <xf numFmtId="3" fontId="2" fillId="0" borderId="3" xfId="1" applyNumberFormat="1" applyFont="1" applyFill="1" applyBorder="1" applyAlignment="1">
      <alignment horizontal="right" vertical="center"/>
    </xf>
    <xf numFmtId="3" fontId="3" fillId="0" borderId="12" xfId="1" applyNumberFormat="1" applyFont="1" applyFill="1" applyBorder="1" applyAlignment="1">
      <alignment horizontal="right" vertical="center"/>
    </xf>
    <xf numFmtId="3" fontId="3" fillId="0" borderId="35" xfId="2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16" fillId="3" borderId="1" xfId="1" applyFont="1" applyFill="1" applyBorder="1" applyAlignment="1">
      <alignment horizontal="right"/>
    </xf>
    <xf numFmtId="3" fontId="16" fillId="3" borderId="2" xfId="0" applyNumberFormat="1" applyFont="1" applyFill="1" applyBorder="1" applyAlignment="1">
      <alignment horizontal="right" vertical="center"/>
    </xf>
    <xf numFmtId="3" fontId="9" fillId="3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7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49" fontId="5" fillId="4" borderId="25" xfId="0" applyNumberFormat="1" applyFont="1" applyFill="1" applyBorder="1" applyAlignment="1">
      <alignment horizontal="center"/>
    </xf>
    <xf numFmtId="49" fontId="5" fillId="4" borderId="15" xfId="0" applyNumberFormat="1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49" fontId="5" fillId="4" borderId="26" xfId="0" applyNumberFormat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49" fontId="5" fillId="4" borderId="34" xfId="0" applyNumberFormat="1" applyFont="1" applyFill="1" applyBorder="1" applyAlignment="1">
      <alignment horizontal="center"/>
    </xf>
    <xf numFmtId="49" fontId="5" fillId="4" borderId="31" xfId="0" applyNumberFormat="1" applyFont="1" applyFill="1" applyBorder="1" applyAlignment="1">
      <alignment horizontal="center"/>
    </xf>
    <xf numFmtId="49" fontId="5" fillId="4" borderId="32" xfId="0" applyNumberFormat="1" applyFont="1" applyFill="1" applyBorder="1" applyAlignment="1">
      <alignment horizontal="center"/>
    </xf>
    <xf numFmtId="49" fontId="5" fillId="4" borderId="33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_2lleg_total_2005" xfId="1"/>
    <cellStyle name="Normal_TECHO_LLEGA_2006" xfId="2"/>
  </cellStyles>
  <dxfs count="0"/>
  <tableStyles count="0" defaultTableStyle="TableStyleMedium9" defaultPivotStyle="PivotStyleLight16"/>
  <colors>
    <mruColors>
      <color rgb="FF0071CE"/>
      <color rgb="FFB5B5B7"/>
      <color rgb="FF808184"/>
      <color rgb="FF3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PASAJEROS DOMÉSTICOS </a:t>
            </a:r>
          </a:p>
          <a:p>
            <a:pPr>
              <a:defRPr/>
            </a:pPr>
            <a:r>
              <a:rPr lang="es-DO" sz="1800" b="1" i="0" baseline="0">
                <a:effectLst/>
              </a:rPr>
              <a:t>Primer, Segundo, Tercer y Cuarto Trimestre 2021</a:t>
            </a:r>
            <a:endParaRPr lang="es-DO">
              <a:effectLst/>
            </a:endParaRPr>
          </a:p>
        </c:rich>
      </c:tx>
      <c:layout>
        <c:manualLayout>
          <c:xMode val="edge"/>
          <c:yMode val="edge"/>
          <c:x val="0.28398680030787021"/>
          <c:y val="1.0980611018778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2696145514561773E-2"/>
          <c:y val="0.19298132164467369"/>
          <c:w val="0.94857019921690111"/>
          <c:h val="0.36407679903767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'1er. Trimestre '!$A$21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f>'1er. Trimestre '!$B$19:$AK$20</c:f>
              <c:multiLvlStrCache>
                <c:ptCount val="36"/>
                <c:lvl>
                  <c:pt idx="0">
                    <c:v>ENTRADAS</c:v>
                  </c:pt>
                  <c:pt idx="1">
                    <c:v>SALIDAS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  <c:pt idx="6">
                    <c:v>ENTRADAS</c:v>
                  </c:pt>
                  <c:pt idx="7">
                    <c:v>SALIDAS</c:v>
                  </c:pt>
                  <c:pt idx="8">
                    <c:v>TOTAL</c:v>
                  </c:pt>
                  <c:pt idx="9">
                    <c:v>ENTRADAS</c:v>
                  </c:pt>
                  <c:pt idx="10">
                    <c:v>SALIDAS</c:v>
                  </c:pt>
                  <c:pt idx="11">
                    <c:v>TOTAL</c:v>
                  </c:pt>
                  <c:pt idx="12">
                    <c:v>ENTRADAS</c:v>
                  </c:pt>
                  <c:pt idx="13">
                    <c:v>SALIDAS</c:v>
                  </c:pt>
                  <c:pt idx="14">
                    <c:v>TOTAL</c:v>
                  </c:pt>
                  <c:pt idx="15">
                    <c:v>ENTRADAS</c:v>
                  </c:pt>
                  <c:pt idx="16">
                    <c:v>SALIDAS</c:v>
                  </c:pt>
                  <c:pt idx="17">
                    <c:v>TOTAL</c:v>
                  </c:pt>
                  <c:pt idx="18">
                    <c:v>ENTRADAS</c:v>
                  </c:pt>
                  <c:pt idx="19">
                    <c:v>SALIDAS</c:v>
                  </c:pt>
                  <c:pt idx="20">
                    <c:v>TOTAL</c:v>
                  </c:pt>
                  <c:pt idx="21">
                    <c:v>ENTRADAS</c:v>
                  </c:pt>
                  <c:pt idx="22">
                    <c:v>SALIDAS</c:v>
                  </c:pt>
                  <c:pt idx="23">
                    <c:v>TOTAL</c:v>
                  </c:pt>
                  <c:pt idx="24">
                    <c:v>ENTRADAS</c:v>
                  </c:pt>
                  <c:pt idx="25">
                    <c:v>SALIDAS</c:v>
                  </c:pt>
                  <c:pt idx="26">
                    <c:v>TOTAL</c:v>
                  </c:pt>
                  <c:pt idx="27">
                    <c:v>ENTRADAS</c:v>
                  </c:pt>
                  <c:pt idx="28">
                    <c:v>SALIDAS</c:v>
                  </c:pt>
                  <c:pt idx="29">
                    <c:v>TOTAL</c:v>
                  </c:pt>
                  <c:pt idx="30">
                    <c:v>ENTRADAS</c:v>
                  </c:pt>
                  <c:pt idx="31">
                    <c:v>SALIDAS</c:v>
                  </c:pt>
                  <c:pt idx="32">
                    <c:v>TOTAL</c:v>
                  </c:pt>
                  <c:pt idx="33">
                    <c:v>ENTRADAS</c:v>
                  </c:pt>
                  <c:pt idx="34">
                    <c:v>SALIDAS</c:v>
                  </c:pt>
                  <c:pt idx="35">
                    <c:v>TOTAL</c:v>
                  </c:pt>
                </c:lvl>
                <c:lvl>
                  <c:pt idx="0">
                    <c:v>ENERO</c:v>
                  </c:pt>
                  <c:pt idx="3">
                    <c:v>FEBRERO</c:v>
                  </c:pt>
                  <c:pt idx="6">
                    <c:v>MARZO</c:v>
                  </c:pt>
                  <c:pt idx="9">
                    <c:v>ABRIL</c:v>
                  </c:pt>
                  <c:pt idx="12">
                    <c:v>MAYO</c:v>
                  </c:pt>
                  <c:pt idx="15">
                    <c:v>JUNIO</c:v>
                  </c:pt>
                  <c:pt idx="18">
                    <c:v>JULIO</c:v>
                  </c:pt>
                  <c:pt idx="21">
                    <c:v>AGOSTO</c:v>
                  </c:pt>
                  <c:pt idx="24">
                    <c:v>SEPTIEMBRE</c:v>
                  </c:pt>
                  <c:pt idx="27">
                    <c:v>OCTUBRE</c:v>
                  </c:pt>
                  <c:pt idx="30">
                    <c:v>NOVIEMBRE</c:v>
                  </c:pt>
                  <c:pt idx="33">
                    <c:v>DICIEMBRE</c:v>
                  </c:pt>
                </c:lvl>
              </c:multiLvlStrCache>
            </c:multiLvlStrRef>
          </c:cat>
          <c:val>
            <c:numRef>
              <c:f>'1er. Trimestre '!$B$21:$AK$21</c:f>
              <c:numCache>
                <c:formatCode>General</c:formatCode>
                <c:ptCount val="36"/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831-48FE-8BA5-913195DD6500}"/>
            </c:ext>
          </c:extLst>
        </c:ser>
        <c:ser>
          <c:idx val="1"/>
          <c:order val="1"/>
          <c:tx>
            <c:strRef>
              <c:f>'1er. Trimestre '!$A$22</c:f>
              <c:strCache>
                <c:ptCount val="1"/>
                <c:pt idx="0">
                  <c:v>AEROPUERTO DOMÉSTICO ARROYO BARRIL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f>'1er. Trimestre '!$B$19:$AK$20</c:f>
              <c:multiLvlStrCache>
                <c:ptCount val="36"/>
                <c:lvl>
                  <c:pt idx="0">
                    <c:v>ENTRADAS</c:v>
                  </c:pt>
                  <c:pt idx="1">
                    <c:v>SALIDAS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  <c:pt idx="6">
                    <c:v>ENTRADAS</c:v>
                  </c:pt>
                  <c:pt idx="7">
                    <c:v>SALIDAS</c:v>
                  </c:pt>
                  <c:pt idx="8">
                    <c:v>TOTAL</c:v>
                  </c:pt>
                  <c:pt idx="9">
                    <c:v>ENTRADAS</c:v>
                  </c:pt>
                  <c:pt idx="10">
                    <c:v>SALIDAS</c:v>
                  </c:pt>
                  <c:pt idx="11">
                    <c:v>TOTAL</c:v>
                  </c:pt>
                  <c:pt idx="12">
                    <c:v>ENTRADAS</c:v>
                  </c:pt>
                  <c:pt idx="13">
                    <c:v>SALIDAS</c:v>
                  </c:pt>
                  <c:pt idx="14">
                    <c:v>TOTAL</c:v>
                  </c:pt>
                  <c:pt idx="15">
                    <c:v>ENTRADAS</c:v>
                  </c:pt>
                  <c:pt idx="16">
                    <c:v>SALIDAS</c:v>
                  </c:pt>
                  <c:pt idx="17">
                    <c:v>TOTAL</c:v>
                  </c:pt>
                  <c:pt idx="18">
                    <c:v>ENTRADAS</c:v>
                  </c:pt>
                  <c:pt idx="19">
                    <c:v>SALIDAS</c:v>
                  </c:pt>
                  <c:pt idx="20">
                    <c:v>TOTAL</c:v>
                  </c:pt>
                  <c:pt idx="21">
                    <c:v>ENTRADAS</c:v>
                  </c:pt>
                  <c:pt idx="22">
                    <c:v>SALIDAS</c:v>
                  </c:pt>
                  <c:pt idx="23">
                    <c:v>TOTAL</c:v>
                  </c:pt>
                  <c:pt idx="24">
                    <c:v>ENTRADAS</c:v>
                  </c:pt>
                  <c:pt idx="25">
                    <c:v>SALIDAS</c:v>
                  </c:pt>
                  <c:pt idx="26">
                    <c:v>TOTAL</c:v>
                  </c:pt>
                  <c:pt idx="27">
                    <c:v>ENTRADAS</c:v>
                  </c:pt>
                  <c:pt idx="28">
                    <c:v>SALIDAS</c:v>
                  </c:pt>
                  <c:pt idx="29">
                    <c:v>TOTAL</c:v>
                  </c:pt>
                  <c:pt idx="30">
                    <c:v>ENTRADAS</c:v>
                  </c:pt>
                  <c:pt idx="31">
                    <c:v>SALIDAS</c:v>
                  </c:pt>
                  <c:pt idx="32">
                    <c:v>TOTAL</c:v>
                  </c:pt>
                  <c:pt idx="33">
                    <c:v>ENTRADAS</c:v>
                  </c:pt>
                  <c:pt idx="34">
                    <c:v>SALIDAS</c:v>
                  </c:pt>
                  <c:pt idx="35">
                    <c:v>TOTAL</c:v>
                  </c:pt>
                </c:lvl>
                <c:lvl>
                  <c:pt idx="0">
                    <c:v>ENERO</c:v>
                  </c:pt>
                  <c:pt idx="3">
                    <c:v>FEBRERO</c:v>
                  </c:pt>
                  <c:pt idx="6">
                    <c:v>MARZO</c:v>
                  </c:pt>
                  <c:pt idx="9">
                    <c:v>ABRIL</c:v>
                  </c:pt>
                  <c:pt idx="12">
                    <c:v>MAYO</c:v>
                  </c:pt>
                  <c:pt idx="15">
                    <c:v>JUNIO</c:v>
                  </c:pt>
                  <c:pt idx="18">
                    <c:v>JULIO</c:v>
                  </c:pt>
                  <c:pt idx="21">
                    <c:v>AGOSTO</c:v>
                  </c:pt>
                  <c:pt idx="24">
                    <c:v>SEPTIEMBRE</c:v>
                  </c:pt>
                  <c:pt idx="27">
                    <c:v>OCTUBRE</c:v>
                  </c:pt>
                  <c:pt idx="30">
                    <c:v>NOVIEMBRE</c:v>
                  </c:pt>
                  <c:pt idx="33">
                    <c:v>DICIEMBRE</c:v>
                  </c:pt>
                </c:lvl>
              </c:multiLvlStrCache>
            </c:multiLvlStrRef>
          </c:cat>
          <c:val>
            <c:numRef>
              <c:f>'1er. Trimestre '!$B$22:$AK$22</c:f>
              <c:numCache>
                <c:formatCode>#,##0</c:formatCode>
                <c:ptCount val="36"/>
                <c:pt idx="0">
                  <c:v>37</c:v>
                </c:pt>
                <c:pt idx="1">
                  <c:v>42</c:v>
                </c:pt>
                <c:pt idx="2">
                  <c:v>79</c:v>
                </c:pt>
                <c:pt idx="3">
                  <c:v>50</c:v>
                </c:pt>
                <c:pt idx="4">
                  <c:v>56</c:v>
                </c:pt>
                <c:pt idx="5">
                  <c:v>106</c:v>
                </c:pt>
                <c:pt idx="6">
                  <c:v>32</c:v>
                </c:pt>
                <c:pt idx="7">
                  <c:v>33</c:v>
                </c:pt>
                <c:pt idx="8">
                  <c:v>65</c:v>
                </c:pt>
                <c:pt idx="9">
                  <c:v>41</c:v>
                </c:pt>
                <c:pt idx="10">
                  <c:v>39</c:v>
                </c:pt>
                <c:pt idx="11">
                  <c:v>80</c:v>
                </c:pt>
                <c:pt idx="12">
                  <c:v>35</c:v>
                </c:pt>
                <c:pt idx="13">
                  <c:v>31</c:v>
                </c:pt>
                <c:pt idx="14">
                  <c:v>66</c:v>
                </c:pt>
                <c:pt idx="15">
                  <c:v>25</c:v>
                </c:pt>
                <c:pt idx="16">
                  <c:v>26</c:v>
                </c:pt>
                <c:pt idx="17">
                  <c:v>51</c:v>
                </c:pt>
                <c:pt idx="18">
                  <c:v>48</c:v>
                </c:pt>
                <c:pt idx="19">
                  <c:v>44</c:v>
                </c:pt>
                <c:pt idx="20">
                  <c:v>92</c:v>
                </c:pt>
                <c:pt idx="21">
                  <c:v>60</c:v>
                </c:pt>
                <c:pt idx="22">
                  <c:v>61</c:v>
                </c:pt>
                <c:pt idx="23">
                  <c:v>121</c:v>
                </c:pt>
                <c:pt idx="24">
                  <c:v>5</c:v>
                </c:pt>
                <c:pt idx="25">
                  <c:v>5</c:v>
                </c:pt>
                <c:pt idx="26">
                  <c:v>10</c:v>
                </c:pt>
                <c:pt idx="27">
                  <c:v>4</c:v>
                </c:pt>
                <c:pt idx="28">
                  <c:v>6</c:v>
                </c:pt>
                <c:pt idx="29">
                  <c:v>10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8</c:v>
                </c:pt>
                <c:pt idx="34">
                  <c:v>9</c:v>
                </c:pt>
                <c:pt idx="3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1-48FE-8BA5-913195DD6500}"/>
            </c:ext>
          </c:extLst>
        </c:ser>
        <c:ser>
          <c:idx val="2"/>
          <c:order val="2"/>
          <c:tx>
            <c:strRef>
              <c:f>'1er. Trimestre '!$A$23</c:f>
              <c:strCache>
                <c:ptCount val="1"/>
                <c:pt idx="0">
                  <c:v>HELIPUERTO SANTO DOMINGO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f>'1er. Trimestre '!$B$19:$AK$20</c:f>
              <c:multiLvlStrCache>
                <c:ptCount val="36"/>
                <c:lvl>
                  <c:pt idx="0">
                    <c:v>ENTRADAS</c:v>
                  </c:pt>
                  <c:pt idx="1">
                    <c:v>SALIDAS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  <c:pt idx="6">
                    <c:v>ENTRADAS</c:v>
                  </c:pt>
                  <c:pt idx="7">
                    <c:v>SALIDAS</c:v>
                  </c:pt>
                  <c:pt idx="8">
                    <c:v>TOTAL</c:v>
                  </c:pt>
                  <c:pt idx="9">
                    <c:v>ENTRADAS</c:v>
                  </c:pt>
                  <c:pt idx="10">
                    <c:v>SALIDAS</c:v>
                  </c:pt>
                  <c:pt idx="11">
                    <c:v>TOTAL</c:v>
                  </c:pt>
                  <c:pt idx="12">
                    <c:v>ENTRADAS</c:v>
                  </c:pt>
                  <c:pt idx="13">
                    <c:v>SALIDAS</c:v>
                  </c:pt>
                  <c:pt idx="14">
                    <c:v>TOTAL</c:v>
                  </c:pt>
                  <c:pt idx="15">
                    <c:v>ENTRADAS</c:v>
                  </c:pt>
                  <c:pt idx="16">
                    <c:v>SALIDAS</c:v>
                  </c:pt>
                  <c:pt idx="17">
                    <c:v>TOTAL</c:v>
                  </c:pt>
                  <c:pt idx="18">
                    <c:v>ENTRADAS</c:v>
                  </c:pt>
                  <c:pt idx="19">
                    <c:v>SALIDAS</c:v>
                  </c:pt>
                  <c:pt idx="20">
                    <c:v>TOTAL</c:v>
                  </c:pt>
                  <c:pt idx="21">
                    <c:v>ENTRADAS</c:v>
                  </c:pt>
                  <c:pt idx="22">
                    <c:v>SALIDAS</c:v>
                  </c:pt>
                  <c:pt idx="23">
                    <c:v>TOTAL</c:v>
                  </c:pt>
                  <c:pt idx="24">
                    <c:v>ENTRADAS</c:v>
                  </c:pt>
                  <c:pt idx="25">
                    <c:v>SALIDAS</c:v>
                  </c:pt>
                  <c:pt idx="26">
                    <c:v>TOTAL</c:v>
                  </c:pt>
                  <c:pt idx="27">
                    <c:v>ENTRADAS</c:v>
                  </c:pt>
                  <c:pt idx="28">
                    <c:v>SALIDAS</c:v>
                  </c:pt>
                  <c:pt idx="29">
                    <c:v>TOTAL</c:v>
                  </c:pt>
                  <c:pt idx="30">
                    <c:v>ENTRADAS</c:v>
                  </c:pt>
                  <c:pt idx="31">
                    <c:v>SALIDAS</c:v>
                  </c:pt>
                  <c:pt idx="32">
                    <c:v>TOTAL</c:v>
                  </c:pt>
                  <c:pt idx="33">
                    <c:v>ENTRADAS</c:v>
                  </c:pt>
                  <c:pt idx="34">
                    <c:v>SALIDAS</c:v>
                  </c:pt>
                  <c:pt idx="35">
                    <c:v>TOTAL</c:v>
                  </c:pt>
                </c:lvl>
                <c:lvl>
                  <c:pt idx="0">
                    <c:v>ENERO</c:v>
                  </c:pt>
                  <c:pt idx="3">
                    <c:v>FEBRERO</c:v>
                  </c:pt>
                  <c:pt idx="6">
                    <c:v>MARZO</c:v>
                  </c:pt>
                  <c:pt idx="9">
                    <c:v>ABRIL</c:v>
                  </c:pt>
                  <c:pt idx="12">
                    <c:v>MAYO</c:v>
                  </c:pt>
                  <c:pt idx="15">
                    <c:v>JUNIO</c:v>
                  </c:pt>
                  <c:pt idx="18">
                    <c:v>JULIO</c:v>
                  </c:pt>
                  <c:pt idx="21">
                    <c:v>AGOSTO</c:v>
                  </c:pt>
                  <c:pt idx="24">
                    <c:v>SEPTIEMBRE</c:v>
                  </c:pt>
                  <c:pt idx="27">
                    <c:v>OCTUBRE</c:v>
                  </c:pt>
                  <c:pt idx="30">
                    <c:v>NOVIEMBRE</c:v>
                  </c:pt>
                  <c:pt idx="33">
                    <c:v>DICIEMBRE</c:v>
                  </c:pt>
                </c:lvl>
              </c:multiLvlStrCache>
            </c:multiLvlStrRef>
          </c:cat>
          <c:val>
            <c:numRef>
              <c:f>'1er. Trimestre '!$B$23:$AK$23</c:f>
              <c:numCache>
                <c:formatCode>#,##0</c:formatCode>
                <c:ptCount val="36"/>
                <c:pt idx="0">
                  <c:v>127</c:v>
                </c:pt>
                <c:pt idx="1">
                  <c:v>148</c:v>
                </c:pt>
                <c:pt idx="2">
                  <c:v>275</c:v>
                </c:pt>
                <c:pt idx="3">
                  <c:v>209</c:v>
                </c:pt>
                <c:pt idx="4">
                  <c:v>249</c:v>
                </c:pt>
                <c:pt idx="5">
                  <c:v>458</c:v>
                </c:pt>
                <c:pt idx="6">
                  <c:v>247</c:v>
                </c:pt>
                <c:pt idx="7">
                  <c:v>319</c:v>
                </c:pt>
                <c:pt idx="8">
                  <c:v>566</c:v>
                </c:pt>
                <c:pt idx="9">
                  <c:v>215</c:v>
                </c:pt>
                <c:pt idx="10">
                  <c:v>282</c:v>
                </c:pt>
                <c:pt idx="11">
                  <c:v>497</c:v>
                </c:pt>
                <c:pt idx="12">
                  <c:v>192</c:v>
                </c:pt>
                <c:pt idx="13">
                  <c:v>244</c:v>
                </c:pt>
                <c:pt idx="14">
                  <c:v>436</c:v>
                </c:pt>
                <c:pt idx="15">
                  <c:v>102</c:v>
                </c:pt>
                <c:pt idx="16">
                  <c:v>127</c:v>
                </c:pt>
                <c:pt idx="17">
                  <c:v>229</c:v>
                </c:pt>
                <c:pt idx="18">
                  <c:v>218</c:v>
                </c:pt>
                <c:pt idx="19">
                  <c:v>260</c:v>
                </c:pt>
                <c:pt idx="20">
                  <c:v>478</c:v>
                </c:pt>
                <c:pt idx="21">
                  <c:v>214</c:v>
                </c:pt>
                <c:pt idx="22">
                  <c:v>184</c:v>
                </c:pt>
                <c:pt idx="23">
                  <c:v>398</c:v>
                </c:pt>
                <c:pt idx="24">
                  <c:v>148</c:v>
                </c:pt>
                <c:pt idx="25">
                  <c:v>176</c:v>
                </c:pt>
                <c:pt idx="26">
                  <c:v>324</c:v>
                </c:pt>
                <c:pt idx="27">
                  <c:v>182</c:v>
                </c:pt>
                <c:pt idx="28">
                  <c:v>214</c:v>
                </c:pt>
                <c:pt idx="29">
                  <c:v>396</c:v>
                </c:pt>
                <c:pt idx="30">
                  <c:v>253</c:v>
                </c:pt>
                <c:pt idx="31">
                  <c:v>300</c:v>
                </c:pt>
                <c:pt idx="32">
                  <c:v>553</c:v>
                </c:pt>
                <c:pt idx="33">
                  <c:v>210</c:v>
                </c:pt>
                <c:pt idx="34">
                  <c:v>246</c:v>
                </c:pt>
                <c:pt idx="35">
                  <c:v>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31-48FE-8BA5-913195DD6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5734496"/>
        <c:axId val="135735056"/>
        <c:extLst/>
      </c:barChart>
      <c:catAx>
        <c:axId val="13573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5735056"/>
        <c:crosses val="autoZero"/>
        <c:auto val="1"/>
        <c:lblAlgn val="ctr"/>
        <c:lblOffset val="100"/>
        <c:noMultiLvlLbl val="0"/>
      </c:catAx>
      <c:valAx>
        <c:axId val="13573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573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1.7592258704463515E-2"/>
          <c:y val="0.91550757776084035"/>
          <c:w val="0.97110907529592416"/>
          <c:h val="8.38223973877975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paperSize="5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PASAJEROS INTERNACIONALES</a:t>
            </a:r>
          </a:p>
          <a:p>
            <a:pPr>
              <a:defRPr/>
            </a:pPr>
            <a:r>
              <a:rPr lang="es-DO"/>
              <a:t>Primer, Segundo,</a:t>
            </a:r>
            <a:r>
              <a:rPr lang="es-DO" baseline="0"/>
              <a:t> Tercer y Cuarto </a:t>
            </a:r>
            <a:r>
              <a:rPr lang="es-DO"/>
              <a:t>Trimestre 2021</a:t>
            </a:r>
          </a:p>
        </c:rich>
      </c:tx>
      <c:layout>
        <c:manualLayout>
          <c:xMode val="edge"/>
          <c:yMode val="edge"/>
          <c:x val="0.287983120975439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5590877196624662E-2"/>
          <c:y val="0.21633826551495541"/>
          <c:w val="0.88738811402304241"/>
          <c:h val="0.49883546690168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'1er. Trimestre '!$A$7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'1er. Trimestre '!$B$5:$AK$6</c15:sqref>
                  </c15:fullRef>
                </c:ext>
              </c:extLst>
              <c:f>('1er. Trimestre '!$B$5:$B$6,'1er. Trimestre '!$D$5:$D$6,'1er. Trimestre '!$G$5:$AK$6)</c:f>
              <c:multiLvlStrCache>
                <c:ptCount val="33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  <c:pt idx="6">
                    <c:v>ENTRADAS</c:v>
                  </c:pt>
                  <c:pt idx="7">
                    <c:v>SALIDAS</c:v>
                  </c:pt>
                  <c:pt idx="8">
                    <c:v>TOTAL</c:v>
                  </c:pt>
                  <c:pt idx="9">
                    <c:v>ENTRADAS</c:v>
                  </c:pt>
                  <c:pt idx="10">
                    <c:v>SALIDAS</c:v>
                  </c:pt>
                  <c:pt idx="11">
                    <c:v>TOTAL</c:v>
                  </c:pt>
                  <c:pt idx="12">
                    <c:v>ENTRADAS</c:v>
                  </c:pt>
                  <c:pt idx="13">
                    <c:v>SALIDAS</c:v>
                  </c:pt>
                  <c:pt idx="14">
                    <c:v>TOTAL</c:v>
                  </c:pt>
                  <c:pt idx="15">
                    <c:v>ENTRADAS</c:v>
                  </c:pt>
                  <c:pt idx="16">
                    <c:v>SALIDAS</c:v>
                  </c:pt>
                  <c:pt idx="17">
                    <c:v>TOTAL</c:v>
                  </c:pt>
                  <c:pt idx="18">
                    <c:v>ENTRADAS</c:v>
                  </c:pt>
                  <c:pt idx="19">
                    <c:v>SALIDAS</c:v>
                  </c:pt>
                  <c:pt idx="20">
                    <c:v>TOTAL</c:v>
                  </c:pt>
                  <c:pt idx="21">
                    <c:v>ENTRADAS</c:v>
                  </c:pt>
                  <c:pt idx="22">
                    <c:v>SALIDAS</c:v>
                  </c:pt>
                  <c:pt idx="23">
                    <c:v>TOTAL</c:v>
                  </c:pt>
                  <c:pt idx="24">
                    <c:v>ENTRADAS</c:v>
                  </c:pt>
                  <c:pt idx="25">
                    <c:v>SALIDAS</c:v>
                  </c:pt>
                  <c:pt idx="26">
                    <c:v>TOTAL</c:v>
                  </c:pt>
                  <c:pt idx="27">
                    <c:v>ENTRADAS</c:v>
                  </c:pt>
                  <c:pt idx="28">
                    <c:v>SALIDAS</c:v>
                  </c:pt>
                  <c:pt idx="29">
                    <c:v>TOTAL</c:v>
                  </c:pt>
                  <c:pt idx="30">
                    <c:v>ENTRADAS</c:v>
                  </c:pt>
                  <c:pt idx="31">
                    <c:v>SALIDAS</c:v>
                  </c:pt>
                  <c:pt idx="32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  <c:pt idx="6">
                    <c:v>ABRIL</c:v>
                  </c:pt>
                  <c:pt idx="9">
                    <c:v>MAYO</c:v>
                  </c:pt>
                  <c:pt idx="12">
                    <c:v>JUNIO</c:v>
                  </c:pt>
                  <c:pt idx="15">
                    <c:v>JULIO</c:v>
                  </c:pt>
                  <c:pt idx="18">
                    <c:v>AGOSTO</c:v>
                  </c:pt>
                  <c:pt idx="21">
                    <c:v>SEPTIEMBRE</c:v>
                  </c:pt>
                  <c:pt idx="24">
                    <c:v>OCTUBRE</c:v>
                  </c:pt>
                  <c:pt idx="27">
                    <c:v>NOVIEMBRE</c:v>
                  </c:pt>
                  <c:pt idx="30">
                    <c:v>DICIEMBRE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'1er. Trimestre '!$B$7:$AK$7</c15:sqref>
                  </c15:fullRef>
                </c:ext>
              </c:extLst>
              <c:f>('1er. Trimestre '!$B$7,'1er. Trimestre '!$D$7,'1er. Trimestre '!$G$7:$AK$7)</c:f>
              <c:numCache>
                <c:formatCode>General</c:formatCode>
                <c:ptCount val="33"/>
              </c:numCache>
            </c:numRef>
          </c:val>
          <c:extLst>
            <c:ext xmlns:c16="http://schemas.microsoft.com/office/drawing/2014/chart" uri="{C3380CC4-5D6E-409C-BE32-E72D297353CC}">
              <c16:uniqueId val="{00000000-513A-47AE-8C41-D31942B9E13F}"/>
            </c:ext>
          </c:extLst>
        </c:ser>
        <c:ser>
          <c:idx val="1"/>
          <c:order val="1"/>
          <c:tx>
            <c:strRef>
              <c:f>'1er. Trimestre '!$A$8</c:f>
              <c:strCache>
                <c:ptCount val="1"/>
                <c:pt idx="0">
                  <c:v>PUNTA CANA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'1er. Trimestre '!$B$5:$AK$6</c15:sqref>
                  </c15:fullRef>
                </c:ext>
              </c:extLst>
              <c:f>('1er. Trimestre '!$B$5:$B$6,'1er. Trimestre '!$D$5:$D$6,'1er. Trimestre '!$G$5:$AK$6)</c:f>
              <c:multiLvlStrCache>
                <c:ptCount val="33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  <c:pt idx="6">
                    <c:v>ENTRADAS</c:v>
                  </c:pt>
                  <c:pt idx="7">
                    <c:v>SALIDAS</c:v>
                  </c:pt>
                  <c:pt idx="8">
                    <c:v>TOTAL</c:v>
                  </c:pt>
                  <c:pt idx="9">
                    <c:v>ENTRADAS</c:v>
                  </c:pt>
                  <c:pt idx="10">
                    <c:v>SALIDAS</c:v>
                  </c:pt>
                  <c:pt idx="11">
                    <c:v>TOTAL</c:v>
                  </c:pt>
                  <c:pt idx="12">
                    <c:v>ENTRADAS</c:v>
                  </c:pt>
                  <c:pt idx="13">
                    <c:v>SALIDAS</c:v>
                  </c:pt>
                  <c:pt idx="14">
                    <c:v>TOTAL</c:v>
                  </c:pt>
                  <c:pt idx="15">
                    <c:v>ENTRADAS</c:v>
                  </c:pt>
                  <c:pt idx="16">
                    <c:v>SALIDAS</c:v>
                  </c:pt>
                  <c:pt idx="17">
                    <c:v>TOTAL</c:v>
                  </c:pt>
                  <c:pt idx="18">
                    <c:v>ENTRADAS</c:v>
                  </c:pt>
                  <c:pt idx="19">
                    <c:v>SALIDAS</c:v>
                  </c:pt>
                  <c:pt idx="20">
                    <c:v>TOTAL</c:v>
                  </c:pt>
                  <c:pt idx="21">
                    <c:v>ENTRADAS</c:v>
                  </c:pt>
                  <c:pt idx="22">
                    <c:v>SALIDAS</c:v>
                  </c:pt>
                  <c:pt idx="23">
                    <c:v>TOTAL</c:v>
                  </c:pt>
                  <c:pt idx="24">
                    <c:v>ENTRADAS</c:v>
                  </c:pt>
                  <c:pt idx="25">
                    <c:v>SALIDAS</c:v>
                  </c:pt>
                  <c:pt idx="26">
                    <c:v>TOTAL</c:v>
                  </c:pt>
                  <c:pt idx="27">
                    <c:v>ENTRADAS</c:v>
                  </c:pt>
                  <c:pt idx="28">
                    <c:v>SALIDAS</c:v>
                  </c:pt>
                  <c:pt idx="29">
                    <c:v>TOTAL</c:v>
                  </c:pt>
                  <c:pt idx="30">
                    <c:v>ENTRADAS</c:v>
                  </c:pt>
                  <c:pt idx="31">
                    <c:v>SALIDAS</c:v>
                  </c:pt>
                  <c:pt idx="32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  <c:pt idx="6">
                    <c:v>ABRIL</c:v>
                  </c:pt>
                  <c:pt idx="9">
                    <c:v>MAYO</c:v>
                  </c:pt>
                  <c:pt idx="12">
                    <c:v>JUNIO</c:v>
                  </c:pt>
                  <c:pt idx="15">
                    <c:v>JULIO</c:v>
                  </c:pt>
                  <c:pt idx="18">
                    <c:v>AGOSTO</c:v>
                  </c:pt>
                  <c:pt idx="21">
                    <c:v>SEPTIEMBRE</c:v>
                  </c:pt>
                  <c:pt idx="24">
                    <c:v>OCTUBRE</c:v>
                  </c:pt>
                  <c:pt idx="27">
                    <c:v>NOVIEMBRE</c:v>
                  </c:pt>
                  <c:pt idx="30">
                    <c:v>DICIEMBRE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'1er. Trimestre '!$B$8:$AK$8</c15:sqref>
                  </c15:fullRef>
                </c:ext>
              </c:extLst>
              <c:f>('1er. Trimestre '!$B$8,'1er. Trimestre '!$D$8,'1er. Trimestre '!$G$8:$AK$8)</c:f>
              <c:numCache>
                <c:formatCode>#,##0</c:formatCode>
                <c:ptCount val="33"/>
                <c:pt idx="0">
                  <c:v>80766</c:v>
                </c:pt>
                <c:pt idx="1">
                  <c:v>193484</c:v>
                </c:pt>
                <c:pt idx="2">
                  <c:v>137678</c:v>
                </c:pt>
                <c:pt idx="3">
                  <c:v>112019</c:v>
                </c:pt>
                <c:pt idx="4">
                  <c:v>96923</c:v>
                </c:pt>
                <c:pt idx="5">
                  <c:v>208942</c:v>
                </c:pt>
                <c:pt idx="6">
                  <c:v>121328</c:v>
                </c:pt>
                <c:pt idx="7">
                  <c:v>129274</c:v>
                </c:pt>
                <c:pt idx="8">
                  <c:v>250602</c:v>
                </c:pt>
                <c:pt idx="9">
                  <c:v>148641</c:v>
                </c:pt>
                <c:pt idx="10">
                  <c:v>140691</c:v>
                </c:pt>
                <c:pt idx="11">
                  <c:v>289332</c:v>
                </c:pt>
                <c:pt idx="12">
                  <c:v>189262</c:v>
                </c:pt>
                <c:pt idx="13">
                  <c:v>176433</c:v>
                </c:pt>
                <c:pt idx="14">
                  <c:v>365695</c:v>
                </c:pt>
                <c:pt idx="15">
                  <c:v>242002</c:v>
                </c:pt>
                <c:pt idx="16">
                  <c:v>228051</c:v>
                </c:pt>
                <c:pt idx="17">
                  <c:v>470053</c:v>
                </c:pt>
                <c:pt idx="18">
                  <c:v>216475</c:v>
                </c:pt>
                <c:pt idx="19">
                  <c:v>240713</c:v>
                </c:pt>
                <c:pt idx="20">
                  <c:v>457188</c:v>
                </c:pt>
                <c:pt idx="21">
                  <c:v>162130</c:v>
                </c:pt>
                <c:pt idx="22">
                  <c:v>173866</c:v>
                </c:pt>
                <c:pt idx="23">
                  <c:v>335996</c:v>
                </c:pt>
                <c:pt idx="24">
                  <c:v>208889</c:v>
                </c:pt>
                <c:pt idx="25">
                  <c:v>192291</c:v>
                </c:pt>
                <c:pt idx="26">
                  <c:v>401180</c:v>
                </c:pt>
                <c:pt idx="27">
                  <c:v>271643</c:v>
                </c:pt>
                <c:pt idx="28">
                  <c:v>255889</c:v>
                </c:pt>
                <c:pt idx="29">
                  <c:v>527532</c:v>
                </c:pt>
                <c:pt idx="30">
                  <c:v>357011</c:v>
                </c:pt>
                <c:pt idx="31">
                  <c:v>302733</c:v>
                </c:pt>
                <c:pt idx="32">
                  <c:v>659744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3A-47AE-8C41-D31942B9E13F}"/>
            </c:ext>
          </c:extLst>
        </c:ser>
        <c:ser>
          <c:idx val="2"/>
          <c:order val="2"/>
          <c:tx>
            <c:strRef>
              <c:f>'1er. Trimestre '!$A$9</c:f>
              <c:strCache>
                <c:ptCount val="1"/>
                <c:pt idx="0">
                  <c:v>LAS AMERICAS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'1er. Trimestre '!$B$5:$AK$6</c15:sqref>
                  </c15:fullRef>
                </c:ext>
              </c:extLst>
              <c:f>('1er. Trimestre '!$B$5:$B$6,'1er. Trimestre '!$D$5:$D$6,'1er. Trimestre '!$G$5:$AK$6)</c:f>
              <c:multiLvlStrCache>
                <c:ptCount val="33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  <c:pt idx="6">
                    <c:v>ENTRADAS</c:v>
                  </c:pt>
                  <c:pt idx="7">
                    <c:v>SALIDAS</c:v>
                  </c:pt>
                  <c:pt idx="8">
                    <c:v>TOTAL</c:v>
                  </c:pt>
                  <c:pt idx="9">
                    <c:v>ENTRADAS</c:v>
                  </c:pt>
                  <c:pt idx="10">
                    <c:v>SALIDAS</c:v>
                  </c:pt>
                  <c:pt idx="11">
                    <c:v>TOTAL</c:v>
                  </c:pt>
                  <c:pt idx="12">
                    <c:v>ENTRADAS</c:v>
                  </c:pt>
                  <c:pt idx="13">
                    <c:v>SALIDAS</c:v>
                  </c:pt>
                  <c:pt idx="14">
                    <c:v>TOTAL</c:v>
                  </c:pt>
                  <c:pt idx="15">
                    <c:v>ENTRADAS</c:v>
                  </c:pt>
                  <c:pt idx="16">
                    <c:v>SALIDAS</c:v>
                  </c:pt>
                  <c:pt idx="17">
                    <c:v>TOTAL</c:v>
                  </c:pt>
                  <c:pt idx="18">
                    <c:v>ENTRADAS</c:v>
                  </c:pt>
                  <c:pt idx="19">
                    <c:v>SALIDAS</c:v>
                  </c:pt>
                  <c:pt idx="20">
                    <c:v>TOTAL</c:v>
                  </c:pt>
                  <c:pt idx="21">
                    <c:v>ENTRADAS</c:v>
                  </c:pt>
                  <c:pt idx="22">
                    <c:v>SALIDAS</c:v>
                  </c:pt>
                  <c:pt idx="23">
                    <c:v>TOTAL</c:v>
                  </c:pt>
                  <c:pt idx="24">
                    <c:v>ENTRADAS</c:v>
                  </c:pt>
                  <c:pt idx="25">
                    <c:v>SALIDAS</c:v>
                  </c:pt>
                  <c:pt idx="26">
                    <c:v>TOTAL</c:v>
                  </c:pt>
                  <c:pt idx="27">
                    <c:v>ENTRADAS</c:v>
                  </c:pt>
                  <c:pt idx="28">
                    <c:v>SALIDAS</c:v>
                  </c:pt>
                  <c:pt idx="29">
                    <c:v>TOTAL</c:v>
                  </c:pt>
                  <c:pt idx="30">
                    <c:v>ENTRADAS</c:v>
                  </c:pt>
                  <c:pt idx="31">
                    <c:v>SALIDAS</c:v>
                  </c:pt>
                  <c:pt idx="32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  <c:pt idx="6">
                    <c:v>ABRIL</c:v>
                  </c:pt>
                  <c:pt idx="9">
                    <c:v>MAYO</c:v>
                  </c:pt>
                  <c:pt idx="12">
                    <c:v>JUNIO</c:v>
                  </c:pt>
                  <c:pt idx="15">
                    <c:v>JULIO</c:v>
                  </c:pt>
                  <c:pt idx="18">
                    <c:v>AGOSTO</c:v>
                  </c:pt>
                  <c:pt idx="21">
                    <c:v>SEPTIEMBRE</c:v>
                  </c:pt>
                  <c:pt idx="24">
                    <c:v>OCTUBRE</c:v>
                  </c:pt>
                  <c:pt idx="27">
                    <c:v>NOVIEMBRE</c:v>
                  </c:pt>
                  <c:pt idx="30">
                    <c:v>DICIEMBRE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'1er. Trimestre '!$B$9:$AK$9</c15:sqref>
                  </c15:fullRef>
                </c:ext>
              </c:extLst>
              <c:f>('1er. Trimestre '!$B$9,'1er. Trimestre '!$D$9,'1er. Trimestre '!$G$9:$AK$9)</c:f>
              <c:numCache>
                <c:formatCode>#,##0</c:formatCode>
                <c:ptCount val="33"/>
                <c:pt idx="0">
                  <c:v>99599</c:v>
                </c:pt>
                <c:pt idx="1">
                  <c:v>248929</c:v>
                </c:pt>
                <c:pt idx="2">
                  <c:v>181138</c:v>
                </c:pt>
                <c:pt idx="3">
                  <c:v>130720</c:v>
                </c:pt>
                <c:pt idx="4">
                  <c:v>123770</c:v>
                </c:pt>
                <c:pt idx="5">
                  <c:v>254490</c:v>
                </c:pt>
                <c:pt idx="6">
                  <c:v>142669</c:v>
                </c:pt>
                <c:pt idx="7">
                  <c:v>155709</c:v>
                </c:pt>
                <c:pt idx="8">
                  <c:v>298378</c:v>
                </c:pt>
                <c:pt idx="9">
                  <c:v>171850</c:v>
                </c:pt>
                <c:pt idx="10">
                  <c:v>163171</c:v>
                </c:pt>
                <c:pt idx="11">
                  <c:v>335021</c:v>
                </c:pt>
                <c:pt idx="12" formatCode="General">
                  <c:v>184184</c:v>
                </c:pt>
                <c:pt idx="13" formatCode="General">
                  <c:v>180423</c:v>
                </c:pt>
                <c:pt idx="14">
                  <c:v>364607</c:v>
                </c:pt>
                <c:pt idx="15">
                  <c:v>222633</c:v>
                </c:pt>
                <c:pt idx="16">
                  <c:v>202824</c:v>
                </c:pt>
                <c:pt idx="17">
                  <c:v>425457</c:v>
                </c:pt>
                <c:pt idx="18">
                  <c:v>195866</c:v>
                </c:pt>
                <c:pt idx="19">
                  <c:v>219625</c:v>
                </c:pt>
                <c:pt idx="20">
                  <c:v>415491</c:v>
                </c:pt>
                <c:pt idx="21">
                  <c:v>165953</c:v>
                </c:pt>
                <c:pt idx="22">
                  <c:v>189006</c:v>
                </c:pt>
                <c:pt idx="23">
                  <c:v>354959</c:v>
                </c:pt>
                <c:pt idx="24">
                  <c:v>173022</c:v>
                </c:pt>
                <c:pt idx="25">
                  <c:v>167654</c:v>
                </c:pt>
                <c:pt idx="26">
                  <c:v>340676</c:v>
                </c:pt>
                <c:pt idx="27">
                  <c:v>179171</c:v>
                </c:pt>
                <c:pt idx="28">
                  <c:v>168635</c:v>
                </c:pt>
                <c:pt idx="29">
                  <c:v>347806</c:v>
                </c:pt>
                <c:pt idx="30">
                  <c:v>237871</c:v>
                </c:pt>
                <c:pt idx="31">
                  <c:v>168386</c:v>
                </c:pt>
                <c:pt idx="32">
                  <c:v>406257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3A-47AE-8C41-D31942B9E13F}"/>
            </c:ext>
          </c:extLst>
        </c:ser>
        <c:ser>
          <c:idx val="3"/>
          <c:order val="3"/>
          <c:tx>
            <c:strRef>
              <c:f>'1er. Trimestre '!$A$10</c:f>
              <c:strCache>
                <c:ptCount val="1"/>
                <c:pt idx="0">
                  <c:v>CIBAO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'1er. Trimestre '!$B$5:$AK$6</c15:sqref>
                  </c15:fullRef>
                </c:ext>
              </c:extLst>
              <c:f>('1er. Trimestre '!$B$5:$B$6,'1er. Trimestre '!$D$5:$D$6,'1er. Trimestre '!$G$5:$AK$6)</c:f>
              <c:multiLvlStrCache>
                <c:ptCount val="33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  <c:pt idx="6">
                    <c:v>ENTRADAS</c:v>
                  </c:pt>
                  <c:pt idx="7">
                    <c:v>SALIDAS</c:v>
                  </c:pt>
                  <c:pt idx="8">
                    <c:v>TOTAL</c:v>
                  </c:pt>
                  <c:pt idx="9">
                    <c:v>ENTRADAS</c:v>
                  </c:pt>
                  <c:pt idx="10">
                    <c:v>SALIDAS</c:v>
                  </c:pt>
                  <c:pt idx="11">
                    <c:v>TOTAL</c:v>
                  </c:pt>
                  <c:pt idx="12">
                    <c:v>ENTRADAS</c:v>
                  </c:pt>
                  <c:pt idx="13">
                    <c:v>SALIDAS</c:v>
                  </c:pt>
                  <c:pt idx="14">
                    <c:v>TOTAL</c:v>
                  </c:pt>
                  <c:pt idx="15">
                    <c:v>ENTRADAS</c:v>
                  </c:pt>
                  <c:pt idx="16">
                    <c:v>SALIDAS</c:v>
                  </c:pt>
                  <c:pt idx="17">
                    <c:v>TOTAL</c:v>
                  </c:pt>
                  <c:pt idx="18">
                    <c:v>ENTRADAS</c:v>
                  </c:pt>
                  <c:pt idx="19">
                    <c:v>SALIDAS</c:v>
                  </c:pt>
                  <c:pt idx="20">
                    <c:v>TOTAL</c:v>
                  </c:pt>
                  <c:pt idx="21">
                    <c:v>ENTRADAS</c:v>
                  </c:pt>
                  <c:pt idx="22">
                    <c:v>SALIDAS</c:v>
                  </c:pt>
                  <c:pt idx="23">
                    <c:v>TOTAL</c:v>
                  </c:pt>
                  <c:pt idx="24">
                    <c:v>ENTRADAS</c:v>
                  </c:pt>
                  <c:pt idx="25">
                    <c:v>SALIDAS</c:v>
                  </c:pt>
                  <c:pt idx="26">
                    <c:v>TOTAL</c:v>
                  </c:pt>
                  <c:pt idx="27">
                    <c:v>ENTRADAS</c:v>
                  </c:pt>
                  <c:pt idx="28">
                    <c:v>SALIDAS</c:v>
                  </c:pt>
                  <c:pt idx="29">
                    <c:v>TOTAL</c:v>
                  </c:pt>
                  <c:pt idx="30">
                    <c:v>ENTRADAS</c:v>
                  </c:pt>
                  <c:pt idx="31">
                    <c:v>SALIDAS</c:v>
                  </c:pt>
                  <c:pt idx="32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  <c:pt idx="6">
                    <c:v>ABRIL</c:v>
                  </c:pt>
                  <c:pt idx="9">
                    <c:v>MAYO</c:v>
                  </c:pt>
                  <c:pt idx="12">
                    <c:v>JUNIO</c:v>
                  </c:pt>
                  <c:pt idx="15">
                    <c:v>JULIO</c:v>
                  </c:pt>
                  <c:pt idx="18">
                    <c:v>AGOSTO</c:v>
                  </c:pt>
                  <c:pt idx="21">
                    <c:v>SEPTIEMBRE</c:v>
                  </c:pt>
                  <c:pt idx="24">
                    <c:v>OCTUBRE</c:v>
                  </c:pt>
                  <c:pt idx="27">
                    <c:v>NOVIEMBRE</c:v>
                  </c:pt>
                  <c:pt idx="30">
                    <c:v>DICIEMBRE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'1er. Trimestre '!$B$10:$AK$10</c15:sqref>
                  </c15:fullRef>
                </c:ext>
              </c:extLst>
              <c:f>('1er. Trimestre '!$B$10,'1er. Trimestre '!$D$10,'1er. Trimestre '!$G$10:$AK$10)</c:f>
              <c:numCache>
                <c:formatCode>#,##0</c:formatCode>
                <c:ptCount val="33"/>
                <c:pt idx="0">
                  <c:v>56459</c:v>
                </c:pt>
                <c:pt idx="1">
                  <c:v>148126</c:v>
                </c:pt>
                <c:pt idx="2">
                  <c:v>104888</c:v>
                </c:pt>
                <c:pt idx="3">
                  <c:v>69918</c:v>
                </c:pt>
                <c:pt idx="4">
                  <c:v>66368</c:v>
                </c:pt>
                <c:pt idx="5">
                  <c:v>136286</c:v>
                </c:pt>
                <c:pt idx="6">
                  <c:v>72778</c:v>
                </c:pt>
                <c:pt idx="7">
                  <c:v>81719</c:v>
                </c:pt>
                <c:pt idx="8">
                  <c:v>154497</c:v>
                </c:pt>
                <c:pt idx="9">
                  <c:v>83336</c:v>
                </c:pt>
                <c:pt idx="10">
                  <c:v>76568</c:v>
                </c:pt>
                <c:pt idx="11">
                  <c:v>159904</c:v>
                </c:pt>
                <c:pt idx="12">
                  <c:v>103620</c:v>
                </c:pt>
                <c:pt idx="13">
                  <c:v>90512</c:v>
                </c:pt>
                <c:pt idx="14">
                  <c:v>194132</c:v>
                </c:pt>
                <c:pt idx="15">
                  <c:v>118360</c:v>
                </c:pt>
                <c:pt idx="16">
                  <c:v>109189</c:v>
                </c:pt>
                <c:pt idx="17">
                  <c:v>227549</c:v>
                </c:pt>
                <c:pt idx="18">
                  <c:v>97788</c:v>
                </c:pt>
                <c:pt idx="19">
                  <c:v>117293</c:v>
                </c:pt>
                <c:pt idx="20">
                  <c:v>215081</c:v>
                </c:pt>
                <c:pt idx="21">
                  <c:v>66736</c:v>
                </c:pt>
                <c:pt idx="22">
                  <c:v>96390</c:v>
                </c:pt>
                <c:pt idx="23">
                  <c:v>163126</c:v>
                </c:pt>
                <c:pt idx="24">
                  <c:v>64753</c:v>
                </c:pt>
                <c:pt idx="25">
                  <c:v>70412</c:v>
                </c:pt>
                <c:pt idx="26">
                  <c:v>135165</c:v>
                </c:pt>
                <c:pt idx="27">
                  <c:v>65747</c:v>
                </c:pt>
                <c:pt idx="28">
                  <c:v>65080</c:v>
                </c:pt>
                <c:pt idx="29">
                  <c:v>130827</c:v>
                </c:pt>
                <c:pt idx="30">
                  <c:v>94799</c:v>
                </c:pt>
                <c:pt idx="31">
                  <c:v>54874</c:v>
                </c:pt>
                <c:pt idx="32">
                  <c:v>149673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3A-47AE-8C41-D31942B9E13F}"/>
            </c:ext>
          </c:extLst>
        </c:ser>
        <c:ser>
          <c:idx val="4"/>
          <c:order val="4"/>
          <c:tx>
            <c:strRef>
              <c:f>'1er. Trimestre '!$A$11</c:f>
              <c:strCache>
                <c:ptCount val="1"/>
                <c:pt idx="0">
                  <c:v>GREGORIO LUPERON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'1er. Trimestre '!$B$5:$AK$6</c15:sqref>
                  </c15:fullRef>
                </c:ext>
              </c:extLst>
              <c:f>('1er. Trimestre '!$B$5:$B$6,'1er. Trimestre '!$D$5:$D$6,'1er. Trimestre '!$G$5:$AK$6)</c:f>
              <c:multiLvlStrCache>
                <c:ptCount val="33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  <c:pt idx="6">
                    <c:v>ENTRADAS</c:v>
                  </c:pt>
                  <c:pt idx="7">
                    <c:v>SALIDAS</c:v>
                  </c:pt>
                  <c:pt idx="8">
                    <c:v>TOTAL</c:v>
                  </c:pt>
                  <c:pt idx="9">
                    <c:v>ENTRADAS</c:v>
                  </c:pt>
                  <c:pt idx="10">
                    <c:v>SALIDAS</c:v>
                  </c:pt>
                  <c:pt idx="11">
                    <c:v>TOTAL</c:v>
                  </c:pt>
                  <c:pt idx="12">
                    <c:v>ENTRADAS</c:v>
                  </c:pt>
                  <c:pt idx="13">
                    <c:v>SALIDAS</c:v>
                  </c:pt>
                  <c:pt idx="14">
                    <c:v>TOTAL</c:v>
                  </c:pt>
                  <c:pt idx="15">
                    <c:v>ENTRADAS</c:v>
                  </c:pt>
                  <c:pt idx="16">
                    <c:v>SALIDAS</c:v>
                  </c:pt>
                  <c:pt idx="17">
                    <c:v>TOTAL</c:v>
                  </c:pt>
                  <c:pt idx="18">
                    <c:v>ENTRADAS</c:v>
                  </c:pt>
                  <c:pt idx="19">
                    <c:v>SALIDAS</c:v>
                  </c:pt>
                  <c:pt idx="20">
                    <c:v>TOTAL</c:v>
                  </c:pt>
                  <c:pt idx="21">
                    <c:v>ENTRADAS</c:v>
                  </c:pt>
                  <c:pt idx="22">
                    <c:v>SALIDAS</c:v>
                  </c:pt>
                  <c:pt idx="23">
                    <c:v>TOTAL</c:v>
                  </c:pt>
                  <c:pt idx="24">
                    <c:v>ENTRADAS</c:v>
                  </c:pt>
                  <c:pt idx="25">
                    <c:v>SALIDAS</c:v>
                  </c:pt>
                  <c:pt idx="26">
                    <c:v>TOTAL</c:v>
                  </c:pt>
                  <c:pt idx="27">
                    <c:v>ENTRADAS</c:v>
                  </c:pt>
                  <c:pt idx="28">
                    <c:v>SALIDAS</c:v>
                  </c:pt>
                  <c:pt idx="29">
                    <c:v>TOTAL</c:v>
                  </c:pt>
                  <c:pt idx="30">
                    <c:v>ENTRADAS</c:v>
                  </c:pt>
                  <c:pt idx="31">
                    <c:v>SALIDAS</c:v>
                  </c:pt>
                  <c:pt idx="32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  <c:pt idx="6">
                    <c:v>ABRIL</c:v>
                  </c:pt>
                  <c:pt idx="9">
                    <c:v>MAYO</c:v>
                  </c:pt>
                  <c:pt idx="12">
                    <c:v>JUNIO</c:v>
                  </c:pt>
                  <c:pt idx="15">
                    <c:v>JULIO</c:v>
                  </c:pt>
                  <c:pt idx="18">
                    <c:v>AGOSTO</c:v>
                  </c:pt>
                  <c:pt idx="21">
                    <c:v>SEPTIEMBRE</c:v>
                  </c:pt>
                  <c:pt idx="24">
                    <c:v>OCTUBRE</c:v>
                  </c:pt>
                  <c:pt idx="27">
                    <c:v>NOVIEMBRE</c:v>
                  </c:pt>
                  <c:pt idx="30">
                    <c:v>DICIEMBRE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'1er. Trimestre '!$B$11:$AK$11</c15:sqref>
                  </c15:fullRef>
                </c:ext>
              </c:extLst>
              <c:f>('1er. Trimestre '!$B$11,'1er. Trimestre '!$D$11,'1er. Trimestre '!$G$11:$AK$11)</c:f>
              <c:numCache>
                <c:formatCode>#,##0</c:formatCode>
                <c:ptCount val="33"/>
                <c:pt idx="0">
                  <c:v>9387</c:v>
                </c:pt>
                <c:pt idx="1">
                  <c:v>25516</c:v>
                </c:pt>
                <c:pt idx="2">
                  <c:v>15450</c:v>
                </c:pt>
                <c:pt idx="3">
                  <c:v>11685</c:v>
                </c:pt>
                <c:pt idx="4">
                  <c:v>10789</c:v>
                </c:pt>
                <c:pt idx="5">
                  <c:v>22474</c:v>
                </c:pt>
                <c:pt idx="6">
                  <c:v>11533</c:v>
                </c:pt>
                <c:pt idx="7">
                  <c:v>13054</c:v>
                </c:pt>
                <c:pt idx="8">
                  <c:v>24587</c:v>
                </c:pt>
                <c:pt idx="9">
                  <c:v>13914</c:v>
                </c:pt>
                <c:pt idx="10">
                  <c:v>14335</c:v>
                </c:pt>
                <c:pt idx="11">
                  <c:v>28249</c:v>
                </c:pt>
                <c:pt idx="12">
                  <c:v>15266</c:v>
                </c:pt>
                <c:pt idx="13">
                  <c:v>14754</c:v>
                </c:pt>
                <c:pt idx="14">
                  <c:v>30020</c:v>
                </c:pt>
                <c:pt idx="15">
                  <c:v>21651</c:v>
                </c:pt>
                <c:pt idx="16">
                  <c:v>18858</c:v>
                </c:pt>
                <c:pt idx="17">
                  <c:v>40509</c:v>
                </c:pt>
                <c:pt idx="18">
                  <c:v>15870</c:v>
                </c:pt>
                <c:pt idx="19">
                  <c:v>19223</c:v>
                </c:pt>
                <c:pt idx="20">
                  <c:v>35093</c:v>
                </c:pt>
                <c:pt idx="21">
                  <c:v>11533</c:v>
                </c:pt>
                <c:pt idx="22">
                  <c:v>14519</c:v>
                </c:pt>
                <c:pt idx="23">
                  <c:v>26052</c:v>
                </c:pt>
                <c:pt idx="24">
                  <c:v>17334</c:v>
                </c:pt>
                <c:pt idx="25">
                  <c:v>15362</c:v>
                </c:pt>
                <c:pt idx="26">
                  <c:v>32696</c:v>
                </c:pt>
                <c:pt idx="27">
                  <c:v>24348</c:v>
                </c:pt>
                <c:pt idx="28">
                  <c:v>21861</c:v>
                </c:pt>
                <c:pt idx="29">
                  <c:v>46209</c:v>
                </c:pt>
                <c:pt idx="30">
                  <c:v>36404</c:v>
                </c:pt>
                <c:pt idx="31">
                  <c:v>23518</c:v>
                </c:pt>
                <c:pt idx="32">
                  <c:v>59922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3A-47AE-8C41-D31942B9E13F}"/>
            </c:ext>
          </c:extLst>
        </c:ser>
        <c:ser>
          <c:idx val="5"/>
          <c:order val="5"/>
          <c:tx>
            <c:strRef>
              <c:f>'1er. Trimestre '!$A$12</c:f>
              <c:strCache>
                <c:ptCount val="1"/>
                <c:pt idx="0">
                  <c:v>LA ROMANA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'1er. Trimestre '!$B$5:$AK$6</c15:sqref>
                  </c15:fullRef>
                </c:ext>
              </c:extLst>
              <c:f>('1er. Trimestre '!$B$5:$B$6,'1er. Trimestre '!$D$5:$D$6,'1er. Trimestre '!$G$5:$AK$6)</c:f>
              <c:multiLvlStrCache>
                <c:ptCount val="33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  <c:pt idx="6">
                    <c:v>ENTRADAS</c:v>
                  </c:pt>
                  <c:pt idx="7">
                    <c:v>SALIDAS</c:v>
                  </c:pt>
                  <c:pt idx="8">
                    <c:v>TOTAL</c:v>
                  </c:pt>
                  <c:pt idx="9">
                    <c:v>ENTRADAS</c:v>
                  </c:pt>
                  <c:pt idx="10">
                    <c:v>SALIDAS</c:v>
                  </c:pt>
                  <c:pt idx="11">
                    <c:v>TOTAL</c:v>
                  </c:pt>
                  <c:pt idx="12">
                    <c:v>ENTRADAS</c:v>
                  </c:pt>
                  <c:pt idx="13">
                    <c:v>SALIDAS</c:v>
                  </c:pt>
                  <c:pt idx="14">
                    <c:v>TOTAL</c:v>
                  </c:pt>
                  <c:pt idx="15">
                    <c:v>ENTRADAS</c:v>
                  </c:pt>
                  <c:pt idx="16">
                    <c:v>SALIDAS</c:v>
                  </c:pt>
                  <c:pt idx="17">
                    <c:v>TOTAL</c:v>
                  </c:pt>
                  <c:pt idx="18">
                    <c:v>ENTRADAS</c:v>
                  </c:pt>
                  <c:pt idx="19">
                    <c:v>SALIDAS</c:v>
                  </c:pt>
                  <c:pt idx="20">
                    <c:v>TOTAL</c:v>
                  </c:pt>
                  <c:pt idx="21">
                    <c:v>ENTRADAS</c:v>
                  </c:pt>
                  <c:pt idx="22">
                    <c:v>SALIDAS</c:v>
                  </c:pt>
                  <c:pt idx="23">
                    <c:v>TOTAL</c:v>
                  </c:pt>
                  <c:pt idx="24">
                    <c:v>ENTRADAS</c:v>
                  </c:pt>
                  <c:pt idx="25">
                    <c:v>SALIDAS</c:v>
                  </c:pt>
                  <c:pt idx="26">
                    <c:v>TOTAL</c:v>
                  </c:pt>
                  <c:pt idx="27">
                    <c:v>ENTRADAS</c:v>
                  </c:pt>
                  <c:pt idx="28">
                    <c:v>SALIDAS</c:v>
                  </c:pt>
                  <c:pt idx="29">
                    <c:v>TOTAL</c:v>
                  </c:pt>
                  <c:pt idx="30">
                    <c:v>ENTRADAS</c:v>
                  </c:pt>
                  <c:pt idx="31">
                    <c:v>SALIDAS</c:v>
                  </c:pt>
                  <c:pt idx="32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  <c:pt idx="6">
                    <c:v>ABRIL</c:v>
                  </c:pt>
                  <c:pt idx="9">
                    <c:v>MAYO</c:v>
                  </c:pt>
                  <c:pt idx="12">
                    <c:v>JUNIO</c:v>
                  </c:pt>
                  <c:pt idx="15">
                    <c:v>JULIO</c:v>
                  </c:pt>
                  <c:pt idx="18">
                    <c:v>AGOSTO</c:v>
                  </c:pt>
                  <c:pt idx="21">
                    <c:v>SEPTIEMBRE</c:v>
                  </c:pt>
                  <c:pt idx="24">
                    <c:v>OCTUBRE</c:v>
                  </c:pt>
                  <c:pt idx="27">
                    <c:v>NOVIEMBRE</c:v>
                  </c:pt>
                  <c:pt idx="30">
                    <c:v>DICIEMBRE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'1er. Trimestre '!$B$12:$AK$12</c15:sqref>
                  </c15:fullRef>
                </c:ext>
              </c:extLst>
              <c:f>('1er. Trimestre '!$B$12,'1er. Trimestre '!$D$12,'1er. Trimestre '!$G$12:$AK$12)</c:f>
              <c:numCache>
                <c:formatCode>#,##0</c:formatCode>
                <c:ptCount val="33"/>
                <c:pt idx="0">
                  <c:v>6229</c:v>
                </c:pt>
                <c:pt idx="1">
                  <c:v>12652</c:v>
                </c:pt>
                <c:pt idx="2">
                  <c:v>10848</c:v>
                </c:pt>
                <c:pt idx="3">
                  <c:v>7250</c:v>
                </c:pt>
                <c:pt idx="4">
                  <c:v>6983</c:v>
                </c:pt>
                <c:pt idx="5">
                  <c:v>14233</c:v>
                </c:pt>
                <c:pt idx="6">
                  <c:v>7945</c:v>
                </c:pt>
                <c:pt idx="7">
                  <c:v>8377</c:v>
                </c:pt>
                <c:pt idx="8">
                  <c:v>16322</c:v>
                </c:pt>
                <c:pt idx="9">
                  <c:v>4624</c:v>
                </c:pt>
                <c:pt idx="10">
                  <c:v>6176</c:v>
                </c:pt>
                <c:pt idx="11">
                  <c:v>10800</c:v>
                </c:pt>
                <c:pt idx="12">
                  <c:v>4128</c:v>
                </c:pt>
                <c:pt idx="13">
                  <c:v>4590</c:v>
                </c:pt>
                <c:pt idx="14">
                  <c:v>8718</c:v>
                </c:pt>
                <c:pt idx="15">
                  <c:v>5116</c:v>
                </c:pt>
                <c:pt idx="16">
                  <c:v>5013</c:v>
                </c:pt>
                <c:pt idx="17">
                  <c:v>10129</c:v>
                </c:pt>
                <c:pt idx="18">
                  <c:v>9106</c:v>
                </c:pt>
                <c:pt idx="19">
                  <c:v>7059</c:v>
                </c:pt>
                <c:pt idx="20">
                  <c:v>16165</c:v>
                </c:pt>
                <c:pt idx="21">
                  <c:v>16714</c:v>
                </c:pt>
                <c:pt idx="22">
                  <c:v>14859</c:v>
                </c:pt>
                <c:pt idx="23">
                  <c:v>31573</c:v>
                </c:pt>
                <c:pt idx="24">
                  <c:v>31740</c:v>
                </c:pt>
                <c:pt idx="25">
                  <c:v>26736</c:v>
                </c:pt>
                <c:pt idx="26">
                  <c:v>58476</c:v>
                </c:pt>
                <c:pt idx="27">
                  <c:v>32430</c:v>
                </c:pt>
                <c:pt idx="28">
                  <c:v>31395</c:v>
                </c:pt>
                <c:pt idx="29">
                  <c:v>63825</c:v>
                </c:pt>
                <c:pt idx="30">
                  <c:v>42130</c:v>
                </c:pt>
                <c:pt idx="31">
                  <c:v>38934</c:v>
                </c:pt>
                <c:pt idx="32">
                  <c:v>81064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3A-47AE-8C41-D31942B9E13F}"/>
            </c:ext>
          </c:extLst>
        </c:ser>
        <c:ser>
          <c:idx val="6"/>
          <c:order val="6"/>
          <c:tx>
            <c:strRef>
              <c:f>'1er. Trimestre '!$A$13</c:f>
              <c:strCache>
                <c:ptCount val="1"/>
                <c:pt idx="0">
                  <c:v>JUAN BOSCH (EL CATEY)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'1er. Trimestre '!$B$5:$AK$6</c15:sqref>
                  </c15:fullRef>
                </c:ext>
              </c:extLst>
              <c:f>('1er. Trimestre '!$B$5:$B$6,'1er. Trimestre '!$D$5:$D$6,'1er. Trimestre '!$G$5:$AK$6)</c:f>
              <c:multiLvlStrCache>
                <c:ptCount val="33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  <c:pt idx="6">
                    <c:v>ENTRADAS</c:v>
                  </c:pt>
                  <c:pt idx="7">
                    <c:v>SALIDAS</c:v>
                  </c:pt>
                  <c:pt idx="8">
                    <c:v>TOTAL</c:v>
                  </c:pt>
                  <c:pt idx="9">
                    <c:v>ENTRADAS</c:v>
                  </c:pt>
                  <c:pt idx="10">
                    <c:v>SALIDAS</c:v>
                  </c:pt>
                  <c:pt idx="11">
                    <c:v>TOTAL</c:v>
                  </c:pt>
                  <c:pt idx="12">
                    <c:v>ENTRADAS</c:v>
                  </c:pt>
                  <c:pt idx="13">
                    <c:v>SALIDAS</c:v>
                  </c:pt>
                  <c:pt idx="14">
                    <c:v>TOTAL</c:v>
                  </c:pt>
                  <c:pt idx="15">
                    <c:v>ENTRADAS</c:v>
                  </c:pt>
                  <c:pt idx="16">
                    <c:v>SALIDAS</c:v>
                  </c:pt>
                  <c:pt idx="17">
                    <c:v>TOTAL</c:v>
                  </c:pt>
                  <c:pt idx="18">
                    <c:v>ENTRADAS</c:v>
                  </c:pt>
                  <c:pt idx="19">
                    <c:v>SALIDAS</c:v>
                  </c:pt>
                  <c:pt idx="20">
                    <c:v>TOTAL</c:v>
                  </c:pt>
                  <c:pt idx="21">
                    <c:v>ENTRADAS</c:v>
                  </c:pt>
                  <c:pt idx="22">
                    <c:v>SALIDAS</c:v>
                  </c:pt>
                  <c:pt idx="23">
                    <c:v>TOTAL</c:v>
                  </c:pt>
                  <c:pt idx="24">
                    <c:v>ENTRADAS</c:v>
                  </c:pt>
                  <c:pt idx="25">
                    <c:v>SALIDAS</c:v>
                  </c:pt>
                  <c:pt idx="26">
                    <c:v>TOTAL</c:v>
                  </c:pt>
                  <c:pt idx="27">
                    <c:v>ENTRADAS</c:v>
                  </c:pt>
                  <c:pt idx="28">
                    <c:v>SALIDAS</c:v>
                  </c:pt>
                  <c:pt idx="29">
                    <c:v>TOTAL</c:v>
                  </c:pt>
                  <c:pt idx="30">
                    <c:v>ENTRADAS</c:v>
                  </c:pt>
                  <c:pt idx="31">
                    <c:v>SALIDAS</c:v>
                  </c:pt>
                  <c:pt idx="32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  <c:pt idx="6">
                    <c:v>ABRIL</c:v>
                  </c:pt>
                  <c:pt idx="9">
                    <c:v>MAYO</c:v>
                  </c:pt>
                  <c:pt idx="12">
                    <c:v>JUNIO</c:v>
                  </c:pt>
                  <c:pt idx="15">
                    <c:v>JULIO</c:v>
                  </c:pt>
                  <c:pt idx="18">
                    <c:v>AGOSTO</c:v>
                  </c:pt>
                  <c:pt idx="21">
                    <c:v>SEPTIEMBRE</c:v>
                  </c:pt>
                  <c:pt idx="24">
                    <c:v>OCTUBRE</c:v>
                  </c:pt>
                  <c:pt idx="27">
                    <c:v>NOVIEMBRE</c:v>
                  </c:pt>
                  <c:pt idx="30">
                    <c:v>DICIEMBRE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'1er. Trimestre '!$B$13:$AK$13</c15:sqref>
                  </c15:fullRef>
                </c:ext>
              </c:extLst>
              <c:f>('1er. Trimestre '!$B$13,'1er. Trimestre '!$D$13,'1er. Trimestre '!$G$13:$AK$13)</c:f>
              <c:numCache>
                <c:formatCode>#,##0</c:formatCode>
                <c:ptCount val="33"/>
                <c:pt idx="0">
                  <c:v>101</c:v>
                </c:pt>
                <c:pt idx="1">
                  <c:v>401</c:v>
                </c:pt>
                <c:pt idx="2">
                  <c:v>89</c:v>
                </c:pt>
                <c:pt idx="3">
                  <c:v>85</c:v>
                </c:pt>
                <c:pt idx="4">
                  <c:v>74</c:v>
                </c:pt>
                <c:pt idx="5">
                  <c:v>159</c:v>
                </c:pt>
                <c:pt idx="6">
                  <c:v>64</c:v>
                </c:pt>
                <c:pt idx="7">
                  <c:v>68</c:v>
                </c:pt>
                <c:pt idx="8">
                  <c:v>132</c:v>
                </c:pt>
                <c:pt idx="9">
                  <c:v>70</c:v>
                </c:pt>
                <c:pt idx="10">
                  <c:v>75</c:v>
                </c:pt>
                <c:pt idx="11">
                  <c:v>145</c:v>
                </c:pt>
                <c:pt idx="12">
                  <c:v>521</c:v>
                </c:pt>
                <c:pt idx="13">
                  <c:v>364</c:v>
                </c:pt>
                <c:pt idx="14">
                  <c:v>885</c:v>
                </c:pt>
                <c:pt idx="15">
                  <c:v>1349</c:v>
                </c:pt>
                <c:pt idx="16">
                  <c:v>1150</c:v>
                </c:pt>
                <c:pt idx="17">
                  <c:v>2499</c:v>
                </c:pt>
                <c:pt idx="18">
                  <c:v>1279</c:v>
                </c:pt>
                <c:pt idx="19">
                  <c:v>1397</c:v>
                </c:pt>
                <c:pt idx="20">
                  <c:v>2676</c:v>
                </c:pt>
                <c:pt idx="21">
                  <c:v>708</c:v>
                </c:pt>
                <c:pt idx="22">
                  <c:v>646</c:v>
                </c:pt>
                <c:pt idx="23">
                  <c:v>1354</c:v>
                </c:pt>
                <c:pt idx="24">
                  <c:v>1782</c:v>
                </c:pt>
                <c:pt idx="25">
                  <c:v>1566</c:v>
                </c:pt>
                <c:pt idx="26">
                  <c:v>3348</c:v>
                </c:pt>
                <c:pt idx="27">
                  <c:v>2591</c:v>
                </c:pt>
                <c:pt idx="28">
                  <c:v>2115</c:v>
                </c:pt>
                <c:pt idx="29">
                  <c:v>4706</c:v>
                </c:pt>
                <c:pt idx="30">
                  <c:v>4194</c:v>
                </c:pt>
                <c:pt idx="31">
                  <c:v>3481</c:v>
                </c:pt>
                <c:pt idx="32">
                  <c:v>7675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3A-47AE-8C41-D31942B9E13F}"/>
            </c:ext>
          </c:extLst>
        </c:ser>
        <c:ser>
          <c:idx val="7"/>
          <c:order val="7"/>
          <c:tx>
            <c:strRef>
              <c:f>'1er. Trimestre '!$A$14</c:f>
              <c:strCache>
                <c:ptCount val="1"/>
                <c:pt idx="0">
                  <c:v>JOAQUÍN BALAGUER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'1er. Trimestre '!$B$5:$AK$6</c15:sqref>
                  </c15:fullRef>
                </c:ext>
              </c:extLst>
              <c:f>('1er. Trimestre '!$B$5:$B$6,'1er. Trimestre '!$D$5:$D$6,'1er. Trimestre '!$G$5:$AK$6)</c:f>
              <c:multiLvlStrCache>
                <c:ptCount val="33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  <c:pt idx="6">
                    <c:v>ENTRADAS</c:v>
                  </c:pt>
                  <c:pt idx="7">
                    <c:v>SALIDAS</c:v>
                  </c:pt>
                  <c:pt idx="8">
                    <c:v>TOTAL</c:v>
                  </c:pt>
                  <c:pt idx="9">
                    <c:v>ENTRADAS</c:v>
                  </c:pt>
                  <c:pt idx="10">
                    <c:v>SALIDAS</c:v>
                  </c:pt>
                  <c:pt idx="11">
                    <c:v>TOTAL</c:v>
                  </c:pt>
                  <c:pt idx="12">
                    <c:v>ENTRADAS</c:v>
                  </c:pt>
                  <c:pt idx="13">
                    <c:v>SALIDAS</c:v>
                  </c:pt>
                  <c:pt idx="14">
                    <c:v>TOTAL</c:v>
                  </c:pt>
                  <c:pt idx="15">
                    <c:v>ENTRADAS</c:v>
                  </c:pt>
                  <c:pt idx="16">
                    <c:v>SALIDAS</c:v>
                  </c:pt>
                  <c:pt idx="17">
                    <c:v>TOTAL</c:v>
                  </c:pt>
                  <c:pt idx="18">
                    <c:v>ENTRADAS</c:v>
                  </c:pt>
                  <c:pt idx="19">
                    <c:v>SALIDAS</c:v>
                  </c:pt>
                  <c:pt idx="20">
                    <c:v>TOTAL</c:v>
                  </c:pt>
                  <c:pt idx="21">
                    <c:v>ENTRADAS</c:v>
                  </c:pt>
                  <c:pt idx="22">
                    <c:v>SALIDAS</c:v>
                  </c:pt>
                  <c:pt idx="23">
                    <c:v>TOTAL</c:v>
                  </c:pt>
                  <c:pt idx="24">
                    <c:v>ENTRADAS</c:v>
                  </c:pt>
                  <c:pt idx="25">
                    <c:v>SALIDAS</c:v>
                  </c:pt>
                  <c:pt idx="26">
                    <c:v>TOTAL</c:v>
                  </c:pt>
                  <c:pt idx="27">
                    <c:v>ENTRADAS</c:v>
                  </c:pt>
                  <c:pt idx="28">
                    <c:v>SALIDAS</c:v>
                  </c:pt>
                  <c:pt idx="29">
                    <c:v>TOTAL</c:v>
                  </c:pt>
                  <c:pt idx="30">
                    <c:v>ENTRADAS</c:v>
                  </c:pt>
                  <c:pt idx="31">
                    <c:v>SALIDAS</c:v>
                  </c:pt>
                  <c:pt idx="32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  <c:pt idx="6">
                    <c:v>ABRIL</c:v>
                  </c:pt>
                  <c:pt idx="9">
                    <c:v>MAYO</c:v>
                  </c:pt>
                  <c:pt idx="12">
                    <c:v>JUNIO</c:v>
                  </c:pt>
                  <c:pt idx="15">
                    <c:v>JULIO</c:v>
                  </c:pt>
                  <c:pt idx="18">
                    <c:v>AGOSTO</c:v>
                  </c:pt>
                  <c:pt idx="21">
                    <c:v>SEPTIEMBRE</c:v>
                  </c:pt>
                  <c:pt idx="24">
                    <c:v>OCTUBRE</c:v>
                  </c:pt>
                  <c:pt idx="27">
                    <c:v>NOVIEMBRE</c:v>
                  </c:pt>
                  <c:pt idx="30">
                    <c:v>DICIEMBRE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'1er. Trimestre '!$B$14:$AK$14</c15:sqref>
                  </c15:fullRef>
                </c:ext>
              </c:extLst>
              <c:f>('1er. Trimestre '!$B$14,'1er. Trimestre '!$D$14,'1er. Trimestre '!$G$14:$AK$14)</c:f>
              <c:numCache>
                <c:formatCode>#,##0</c:formatCode>
                <c:ptCount val="33"/>
                <c:pt idx="0">
                  <c:v>2444</c:v>
                </c:pt>
                <c:pt idx="1">
                  <c:v>5396</c:v>
                </c:pt>
                <c:pt idx="2">
                  <c:v>3876</c:v>
                </c:pt>
                <c:pt idx="3">
                  <c:v>2782</c:v>
                </c:pt>
                <c:pt idx="4">
                  <c:v>2452</c:v>
                </c:pt>
                <c:pt idx="5">
                  <c:v>5234</c:v>
                </c:pt>
                <c:pt idx="6">
                  <c:v>2763</c:v>
                </c:pt>
                <c:pt idx="7">
                  <c:v>2626</c:v>
                </c:pt>
                <c:pt idx="8">
                  <c:v>5389</c:v>
                </c:pt>
                <c:pt idx="9">
                  <c:v>2864</c:v>
                </c:pt>
                <c:pt idx="10">
                  <c:v>2851</c:v>
                </c:pt>
                <c:pt idx="11">
                  <c:v>5715</c:v>
                </c:pt>
                <c:pt idx="12">
                  <c:v>3030</c:v>
                </c:pt>
                <c:pt idx="13">
                  <c:v>2758</c:v>
                </c:pt>
                <c:pt idx="14">
                  <c:v>5788</c:v>
                </c:pt>
                <c:pt idx="15">
                  <c:v>2740</c:v>
                </c:pt>
                <c:pt idx="16">
                  <c:v>1954</c:v>
                </c:pt>
                <c:pt idx="17">
                  <c:v>4694</c:v>
                </c:pt>
                <c:pt idx="18">
                  <c:v>3539</c:v>
                </c:pt>
                <c:pt idx="19">
                  <c:v>4167</c:v>
                </c:pt>
                <c:pt idx="20">
                  <c:v>7706</c:v>
                </c:pt>
                <c:pt idx="21">
                  <c:v>3254</c:v>
                </c:pt>
                <c:pt idx="22">
                  <c:v>3236</c:v>
                </c:pt>
                <c:pt idx="23">
                  <c:v>6490</c:v>
                </c:pt>
                <c:pt idx="24">
                  <c:v>3604</c:v>
                </c:pt>
                <c:pt idx="25">
                  <c:v>3019</c:v>
                </c:pt>
                <c:pt idx="26">
                  <c:v>6623</c:v>
                </c:pt>
                <c:pt idx="27">
                  <c:v>3227</c:v>
                </c:pt>
                <c:pt idx="28">
                  <c:v>3255</c:v>
                </c:pt>
                <c:pt idx="29">
                  <c:v>6482</c:v>
                </c:pt>
                <c:pt idx="30">
                  <c:v>4873</c:v>
                </c:pt>
                <c:pt idx="31">
                  <c:v>3198</c:v>
                </c:pt>
                <c:pt idx="32">
                  <c:v>8071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3A-47AE-8C41-D31942B9E13F}"/>
            </c:ext>
          </c:extLst>
        </c:ser>
        <c:ser>
          <c:idx val="8"/>
          <c:order val="8"/>
          <c:tx>
            <c:strRef>
              <c:f>'1er. Trimestre '!$A$15</c:f>
              <c:strCache>
                <c:ptCount val="1"/>
                <c:pt idx="0">
                  <c:v>MARIA MONTÉZ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'1er. Trimestre '!$B$5:$AK$6</c15:sqref>
                  </c15:fullRef>
                </c:ext>
              </c:extLst>
              <c:f>('1er. Trimestre '!$B$5:$B$6,'1er. Trimestre '!$D$5:$D$6,'1er. Trimestre '!$G$5:$AK$6)</c:f>
              <c:multiLvlStrCache>
                <c:ptCount val="33"/>
                <c:lvl>
                  <c:pt idx="0">
                    <c:v>ENTRADAS</c:v>
                  </c:pt>
                  <c:pt idx="1">
                    <c:v>TOTAL</c:v>
                  </c:pt>
                  <c:pt idx="2">
                    <c:v>TOTAL</c:v>
                  </c:pt>
                  <c:pt idx="3">
                    <c:v>ENTRADAS</c:v>
                  </c:pt>
                  <c:pt idx="4">
                    <c:v>SALIDAS</c:v>
                  </c:pt>
                  <c:pt idx="5">
                    <c:v>TOTAL</c:v>
                  </c:pt>
                  <c:pt idx="6">
                    <c:v>ENTRADAS</c:v>
                  </c:pt>
                  <c:pt idx="7">
                    <c:v>SALIDAS</c:v>
                  </c:pt>
                  <c:pt idx="8">
                    <c:v>TOTAL</c:v>
                  </c:pt>
                  <c:pt idx="9">
                    <c:v>ENTRADAS</c:v>
                  </c:pt>
                  <c:pt idx="10">
                    <c:v>SALIDAS</c:v>
                  </c:pt>
                  <c:pt idx="11">
                    <c:v>TOTAL</c:v>
                  </c:pt>
                  <c:pt idx="12">
                    <c:v>ENTRADAS</c:v>
                  </c:pt>
                  <c:pt idx="13">
                    <c:v>SALIDAS</c:v>
                  </c:pt>
                  <c:pt idx="14">
                    <c:v>TOTAL</c:v>
                  </c:pt>
                  <c:pt idx="15">
                    <c:v>ENTRADAS</c:v>
                  </c:pt>
                  <c:pt idx="16">
                    <c:v>SALIDAS</c:v>
                  </c:pt>
                  <c:pt idx="17">
                    <c:v>TOTAL</c:v>
                  </c:pt>
                  <c:pt idx="18">
                    <c:v>ENTRADAS</c:v>
                  </c:pt>
                  <c:pt idx="19">
                    <c:v>SALIDAS</c:v>
                  </c:pt>
                  <c:pt idx="20">
                    <c:v>TOTAL</c:v>
                  </c:pt>
                  <c:pt idx="21">
                    <c:v>ENTRADAS</c:v>
                  </c:pt>
                  <c:pt idx="22">
                    <c:v>SALIDAS</c:v>
                  </c:pt>
                  <c:pt idx="23">
                    <c:v>TOTAL</c:v>
                  </c:pt>
                  <c:pt idx="24">
                    <c:v>ENTRADAS</c:v>
                  </c:pt>
                  <c:pt idx="25">
                    <c:v>SALIDAS</c:v>
                  </c:pt>
                  <c:pt idx="26">
                    <c:v>TOTAL</c:v>
                  </c:pt>
                  <c:pt idx="27">
                    <c:v>ENTRADAS</c:v>
                  </c:pt>
                  <c:pt idx="28">
                    <c:v>SALIDAS</c:v>
                  </c:pt>
                  <c:pt idx="29">
                    <c:v>TOTAL</c:v>
                  </c:pt>
                  <c:pt idx="30">
                    <c:v>ENTRADAS</c:v>
                  </c:pt>
                  <c:pt idx="31">
                    <c:v>SALIDAS</c:v>
                  </c:pt>
                  <c:pt idx="32">
                    <c:v>TOTAL</c:v>
                  </c:pt>
                </c:lvl>
                <c:lvl>
                  <c:pt idx="0">
                    <c:v>ENERO</c:v>
                  </c:pt>
                  <c:pt idx="3">
                    <c:v>MARZO</c:v>
                  </c:pt>
                  <c:pt idx="6">
                    <c:v>ABRIL</c:v>
                  </c:pt>
                  <c:pt idx="9">
                    <c:v>MAYO</c:v>
                  </c:pt>
                  <c:pt idx="12">
                    <c:v>JUNIO</c:v>
                  </c:pt>
                  <c:pt idx="15">
                    <c:v>JULIO</c:v>
                  </c:pt>
                  <c:pt idx="18">
                    <c:v>AGOSTO</c:v>
                  </c:pt>
                  <c:pt idx="21">
                    <c:v>SEPTIEMBRE</c:v>
                  </c:pt>
                  <c:pt idx="24">
                    <c:v>OCTUBRE</c:v>
                  </c:pt>
                  <c:pt idx="27">
                    <c:v>NOVIEMBRE</c:v>
                  </c:pt>
                  <c:pt idx="30">
                    <c:v>DICIEMBRE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'1er. Trimestre '!$B$15:$AK$15</c15:sqref>
                  </c15:fullRef>
                </c:ext>
              </c:extLst>
              <c:f>('1er. Trimestre '!$B$15,'1er. Trimestre '!$D$15,'1er. Trimestre '!$G$15:$AK$15)</c:f>
              <c:numCache>
                <c:formatCode>#,##0</c:formatCode>
                <c:ptCount val="33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10</c:v>
                </c:pt>
                <c:pt idx="4">
                  <c:v>7</c:v>
                </c:pt>
                <c:pt idx="5">
                  <c:v>17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9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9-4AFB-B0E2-79DA548DA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6945232"/>
        <c:axId val="136945792"/>
      </c:barChart>
      <c:catAx>
        <c:axId val="13694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6945792"/>
        <c:crosses val="autoZero"/>
        <c:auto val="1"/>
        <c:lblAlgn val="ctr"/>
        <c:lblOffset val="100"/>
        <c:noMultiLvlLbl val="0"/>
      </c:catAx>
      <c:valAx>
        <c:axId val="13694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694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995722347274055E-3"/>
          <c:y val="0.86744893983809257"/>
          <c:w val="0.98372158435011681"/>
          <c:h val="0.129327987612129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90345</xdr:colOff>
      <xdr:row>27</xdr:row>
      <xdr:rowOff>12120</xdr:rowOff>
    </xdr:from>
    <xdr:to>
      <xdr:col>22</xdr:col>
      <xdr:colOff>733425</xdr:colOff>
      <xdr:row>41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112937</xdr:colOff>
      <xdr:row>27</xdr:row>
      <xdr:rowOff>47169</xdr:rowOff>
    </xdr:from>
    <xdr:to>
      <xdr:col>10</xdr:col>
      <xdr:colOff>619125</xdr:colOff>
      <xdr:row>41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122465</xdr:rowOff>
    </xdr:from>
    <xdr:to>
      <xdr:col>0</xdr:col>
      <xdr:colOff>2978337</xdr:colOff>
      <xdr:row>1</xdr:row>
      <xdr:rowOff>418523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465"/>
          <a:ext cx="2978337" cy="757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L53"/>
  <sheetViews>
    <sheetView showGridLines="0" tabSelected="1" view="pageBreakPreview" topLeftCell="W4" zoomScaleNormal="100" zoomScaleSheetLayoutView="100" zoomScalePageLayoutView="60" workbookViewId="0">
      <selection activeCell="AD36" sqref="AD36"/>
    </sheetView>
  </sheetViews>
  <sheetFormatPr defaultColWidth="11.42578125" defaultRowHeight="15"/>
  <cols>
    <col min="1" max="1" width="62.42578125" bestFit="1" customWidth="1"/>
    <col min="2" max="28" width="11.7109375" customWidth="1"/>
    <col min="29" max="29" width="13.28515625" customWidth="1"/>
    <col min="30" max="31" width="10.7109375" customWidth="1"/>
    <col min="32" max="32" width="13.28515625" customWidth="1"/>
    <col min="33" max="33" width="10.7109375" customWidth="1"/>
    <col min="34" max="34" width="12.28515625" customWidth="1"/>
    <col min="35" max="35" width="13.28515625" customWidth="1"/>
    <col min="36" max="36" width="10.7109375" customWidth="1"/>
    <col min="37" max="37" width="11.5703125" customWidth="1"/>
  </cols>
  <sheetData>
    <row r="1" spans="1:38" ht="36.75" customHeight="1">
      <c r="A1" s="81"/>
      <c r="B1" s="105" t="s">
        <v>16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/>
      <c r="Z1" s="103" t="s">
        <v>20</v>
      </c>
      <c r="AA1" s="103"/>
      <c r="AB1" s="103"/>
      <c r="AC1" s="16"/>
      <c r="AD1" s="16"/>
      <c r="AE1" s="16"/>
      <c r="AF1" s="16"/>
      <c r="AG1" s="16"/>
      <c r="AH1" s="16"/>
      <c r="AI1" s="16"/>
      <c r="AJ1" s="16"/>
      <c r="AK1" s="16"/>
    </row>
    <row r="2" spans="1:38" ht="37.5" customHeight="1">
      <c r="A2" s="82"/>
      <c r="B2" s="108" t="s">
        <v>19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4" t="s">
        <v>18</v>
      </c>
      <c r="AA2" s="104"/>
      <c r="AB2" s="104"/>
      <c r="AC2" s="18"/>
      <c r="AD2" s="18"/>
      <c r="AE2" s="18"/>
      <c r="AF2" s="18"/>
      <c r="AG2" s="18"/>
      <c r="AH2" s="18"/>
      <c r="AI2" s="18"/>
      <c r="AJ2" s="18"/>
      <c r="AK2" s="18"/>
    </row>
    <row r="3" spans="1:38" ht="24.7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8" ht="29.25" customHeight="1" thickBot="1">
      <c r="A4" s="88" t="s">
        <v>14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8">
      <c r="A5" s="111" t="s">
        <v>13</v>
      </c>
      <c r="B5" s="86" t="s">
        <v>24</v>
      </c>
      <c r="C5" s="87"/>
      <c r="D5" s="87"/>
      <c r="E5" s="87" t="s">
        <v>25</v>
      </c>
      <c r="F5" s="87"/>
      <c r="G5" s="87"/>
      <c r="H5" s="87" t="s">
        <v>26</v>
      </c>
      <c r="I5" s="87"/>
      <c r="J5" s="87"/>
      <c r="K5" s="86" t="s">
        <v>10</v>
      </c>
      <c r="L5" s="87"/>
      <c r="M5" s="87"/>
      <c r="N5" s="87" t="s">
        <v>11</v>
      </c>
      <c r="O5" s="87"/>
      <c r="P5" s="87"/>
      <c r="Q5" s="87" t="s">
        <v>12</v>
      </c>
      <c r="R5" s="87"/>
      <c r="S5" s="92"/>
      <c r="T5" s="99" t="s">
        <v>31</v>
      </c>
      <c r="U5" s="87"/>
      <c r="V5" s="87"/>
      <c r="W5" s="87" t="s">
        <v>30</v>
      </c>
      <c r="X5" s="87"/>
      <c r="Y5" s="87"/>
      <c r="Z5" s="87" t="s">
        <v>32</v>
      </c>
      <c r="AA5" s="87"/>
      <c r="AB5" s="92"/>
      <c r="AC5" s="99" t="s">
        <v>34</v>
      </c>
      <c r="AD5" s="87"/>
      <c r="AE5" s="87"/>
      <c r="AF5" s="87" t="s">
        <v>35</v>
      </c>
      <c r="AG5" s="87"/>
      <c r="AH5" s="87"/>
      <c r="AI5" s="100" t="s">
        <v>36</v>
      </c>
      <c r="AJ5" s="101"/>
      <c r="AK5" s="102"/>
    </row>
    <row r="6" spans="1:38" ht="15" customHeight="1">
      <c r="A6" s="112"/>
      <c r="B6" s="93" t="s">
        <v>8</v>
      </c>
      <c r="C6" s="94" t="s">
        <v>9</v>
      </c>
      <c r="D6" s="94" t="s">
        <v>5</v>
      </c>
      <c r="E6" s="94" t="s">
        <v>8</v>
      </c>
      <c r="F6" s="94" t="s">
        <v>9</v>
      </c>
      <c r="G6" s="94" t="s">
        <v>5</v>
      </c>
      <c r="H6" s="94" t="s">
        <v>8</v>
      </c>
      <c r="I6" s="94" t="s">
        <v>9</v>
      </c>
      <c r="J6" s="94" t="s">
        <v>5</v>
      </c>
      <c r="K6" s="93" t="s">
        <v>8</v>
      </c>
      <c r="L6" s="94" t="s">
        <v>9</v>
      </c>
      <c r="M6" s="94" t="s">
        <v>5</v>
      </c>
      <c r="N6" s="94" t="s">
        <v>8</v>
      </c>
      <c r="O6" s="94" t="s">
        <v>9</v>
      </c>
      <c r="P6" s="94" t="s">
        <v>5</v>
      </c>
      <c r="Q6" s="94" t="s">
        <v>8</v>
      </c>
      <c r="R6" s="94" t="s">
        <v>9</v>
      </c>
      <c r="S6" s="95" t="s">
        <v>5</v>
      </c>
      <c r="T6" s="114" t="s">
        <v>8</v>
      </c>
      <c r="U6" s="94" t="s">
        <v>9</v>
      </c>
      <c r="V6" s="94" t="s">
        <v>5</v>
      </c>
      <c r="W6" s="94" t="s">
        <v>8</v>
      </c>
      <c r="X6" s="94" t="s">
        <v>9</v>
      </c>
      <c r="Y6" s="94" t="s">
        <v>5</v>
      </c>
      <c r="Z6" s="94" t="s">
        <v>8</v>
      </c>
      <c r="AA6" s="94" t="s">
        <v>9</v>
      </c>
      <c r="AB6" s="94" t="s">
        <v>5</v>
      </c>
      <c r="AC6" s="94" t="s">
        <v>8</v>
      </c>
      <c r="AD6" s="94" t="s">
        <v>9</v>
      </c>
      <c r="AE6" s="94" t="s">
        <v>5</v>
      </c>
      <c r="AF6" s="94" t="s">
        <v>8</v>
      </c>
      <c r="AG6" s="94" t="s">
        <v>9</v>
      </c>
      <c r="AH6" s="94" t="s">
        <v>5</v>
      </c>
      <c r="AI6" s="94" t="s">
        <v>8</v>
      </c>
      <c r="AJ6" s="94" t="s">
        <v>9</v>
      </c>
      <c r="AK6" s="94" t="s">
        <v>5</v>
      </c>
    </row>
    <row r="7" spans="1:38">
      <c r="A7" s="113"/>
      <c r="B7" s="93"/>
      <c r="C7" s="94"/>
      <c r="D7" s="94"/>
      <c r="E7" s="94"/>
      <c r="F7" s="94"/>
      <c r="G7" s="94"/>
      <c r="H7" s="94"/>
      <c r="I7" s="94"/>
      <c r="J7" s="94"/>
      <c r="K7" s="93"/>
      <c r="L7" s="94"/>
      <c r="M7" s="94"/>
      <c r="N7" s="94"/>
      <c r="O7" s="94"/>
      <c r="P7" s="94"/>
      <c r="Q7" s="94"/>
      <c r="R7" s="94"/>
      <c r="S7" s="95"/>
      <c r="T7" s="11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</row>
    <row r="8" spans="1:38" ht="18" customHeight="1">
      <c r="A8" s="20" t="s">
        <v>2</v>
      </c>
      <c r="B8" s="26">
        <v>80766</v>
      </c>
      <c r="C8" s="26">
        <v>112718</v>
      </c>
      <c r="D8" s="26">
        <f>SUM(B8:C8)</f>
        <v>193484</v>
      </c>
      <c r="E8" s="26">
        <v>67804</v>
      </c>
      <c r="F8" s="26">
        <v>69874</v>
      </c>
      <c r="G8" s="26">
        <f>SUM(E8:F8)</f>
        <v>137678</v>
      </c>
      <c r="H8" s="26">
        <v>112019</v>
      </c>
      <c r="I8" s="26">
        <v>96923</v>
      </c>
      <c r="J8" s="26">
        <f>SUM(H8:I8)</f>
        <v>208942</v>
      </c>
      <c r="K8" s="26">
        <v>121328</v>
      </c>
      <c r="L8" s="26">
        <v>129274</v>
      </c>
      <c r="M8" s="26">
        <f t="shared" ref="M8" si="0">SUM(K8:L8)</f>
        <v>250602</v>
      </c>
      <c r="N8" s="27">
        <v>148641</v>
      </c>
      <c r="O8" s="27">
        <v>140691</v>
      </c>
      <c r="P8" s="27">
        <f t="shared" ref="P8" si="1">SUM(N8:O8)</f>
        <v>289332</v>
      </c>
      <c r="Q8" s="26">
        <v>189262</v>
      </c>
      <c r="R8" s="26">
        <v>176433</v>
      </c>
      <c r="S8" s="26">
        <f t="shared" ref="S8" si="2">SUM(Q8:R8)</f>
        <v>365695</v>
      </c>
      <c r="T8" s="26">
        <f>867+241135</f>
        <v>242002</v>
      </c>
      <c r="U8" s="26">
        <f>770+227281</f>
        <v>228051</v>
      </c>
      <c r="V8" s="26">
        <f>SUM(T8:U8)</f>
        <v>470053</v>
      </c>
      <c r="W8" s="26">
        <v>216475</v>
      </c>
      <c r="X8" s="26">
        <v>240713</v>
      </c>
      <c r="Y8" s="26">
        <f>SUM(W8:X8)</f>
        <v>457188</v>
      </c>
      <c r="Z8" s="26">
        <v>162130</v>
      </c>
      <c r="AA8" s="26">
        <v>173866</v>
      </c>
      <c r="AB8" s="26">
        <f>SUM(Z8:AA8)</f>
        <v>335996</v>
      </c>
      <c r="AC8" s="26">
        <v>208889</v>
      </c>
      <c r="AD8" s="26">
        <v>192291</v>
      </c>
      <c r="AE8" s="26">
        <f>SUM(AC8:AD8)</f>
        <v>401180</v>
      </c>
      <c r="AF8" s="26">
        <v>271643</v>
      </c>
      <c r="AG8" s="26">
        <v>255889</v>
      </c>
      <c r="AH8" s="26">
        <f>SUM(AF8:AG8)</f>
        <v>527532</v>
      </c>
      <c r="AI8" s="1">
        <v>357011</v>
      </c>
      <c r="AJ8" s="1">
        <v>302733</v>
      </c>
      <c r="AK8" s="26">
        <f>SUM(AI8:AJ8)</f>
        <v>659744</v>
      </c>
      <c r="AL8" s="9">
        <f>+AK8+AH8+AE8+AB8+Y8+V8+S8+P8+M8+J8+G8+D8</f>
        <v>4297426</v>
      </c>
    </row>
    <row r="9" spans="1:38" ht="18" customHeight="1">
      <c r="A9" s="21" t="s">
        <v>29</v>
      </c>
      <c r="B9" s="26">
        <v>99599</v>
      </c>
      <c r="C9" s="26">
        <v>149330</v>
      </c>
      <c r="D9" s="26">
        <f t="shared" ref="D9:D15" si="3">SUM(B9:C9)</f>
        <v>248929</v>
      </c>
      <c r="E9" s="26">
        <v>85644</v>
      </c>
      <c r="F9" s="26">
        <v>95494</v>
      </c>
      <c r="G9" s="26">
        <f t="shared" ref="G9:G15" si="4">SUM(E9:F9)</f>
        <v>181138</v>
      </c>
      <c r="H9" s="26">
        <f>127554+3075+44+47</f>
        <v>130720</v>
      </c>
      <c r="I9" s="26">
        <f>120838+2794+65+73</f>
        <v>123770</v>
      </c>
      <c r="J9" s="26">
        <f t="shared" ref="J9:J15" si="5">SUM(H9:I9)</f>
        <v>254490</v>
      </c>
      <c r="K9" s="26">
        <v>142669</v>
      </c>
      <c r="L9" s="26">
        <v>155709</v>
      </c>
      <c r="M9" s="26">
        <f>SUM(K9:L9)</f>
        <v>298378</v>
      </c>
      <c r="N9" s="27">
        <v>171850</v>
      </c>
      <c r="O9" s="27">
        <v>163171</v>
      </c>
      <c r="P9" s="27">
        <f t="shared" ref="P9:P15" si="6">SUM(N9:O9)</f>
        <v>335021</v>
      </c>
      <c r="Q9" s="28">
        <f>181635+2412+81+56</f>
        <v>184184</v>
      </c>
      <c r="R9" s="28">
        <f>177992+2289+93+49</f>
        <v>180423</v>
      </c>
      <c r="S9" s="26">
        <f>SUM(Q9:R9)</f>
        <v>364607</v>
      </c>
      <c r="T9" s="26">
        <f>219119+3363+56+95</f>
        <v>222633</v>
      </c>
      <c r="U9" s="26">
        <f>200305+2377+67+75</f>
        <v>202824</v>
      </c>
      <c r="V9" s="26">
        <f>SUM(T9:U9)</f>
        <v>425457</v>
      </c>
      <c r="W9" s="26">
        <v>195866</v>
      </c>
      <c r="X9" s="26">
        <v>219625</v>
      </c>
      <c r="Y9" s="26">
        <f>SUM(W9:X9)</f>
        <v>415491</v>
      </c>
      <c r="Z9" s="26">
        <v>165953</v>
      </c>
      <c r="AA9" s="26">
        <v>189006</v>
      </c>
      <c r="AB9" s="26">
        <f>SUM(Z9:AA9)</f>
        <v>354959</v>
      </c>
      <c r="AC9" s="26">
        <v>173022</v>
      </c>
      <c r="AD9" s="26">
        <v>167654</v>
      </c>
      <c r="AE9" s="26">
        <f>SUM(AC9:AD9)</f>
        <v>340676</v>
      </c>
      <c r="AF9" s="26">
        <v>179171</v>
      </c>
      <c r="AG9" s="26">
        <v>168635</v>
      </c>
      <c r="AH9" s="26">
        <f>SUM(AF9:AG9)</f>
        <v>347806</v>
      </c>
      <c r="AI9" s="1">
        <v>237871</v>
      </c>
      <c r="AJ9" s="1">
        <v>168386</v>
      </c>
      <c r="AK9" s="26">
        <f>SUM(AI9:AJ9)</f>
        <v>406257</v>
      </c>
      <c r="AL9" s="9">
        <f t="shared" ref="AL9:AL15" si="7">+AK9+AH9+AE9+AB9+Y9+V9+S9+P9+M9+J9+G9+D9</f>
        <v>3973209</v>
      </c>
    </row>
    <row r="10" spans="1:38" ht="18" customHeight="1">
      <c r="A10" s="21" t="s">
        <v>3</v>
      </c>
      <c r="B10" s="26">
        <v>56459</v>
      </c>
      <c r="C10" s="26">
        <v>91667</v>
      </c>
      <c r="D10" s="26">
        <f t="shared" si="3"/>
        <v>148126</v>
      </c>
      <c r="E10" s="26">
        <v>49566</v>
      </c>
      <c r="F10" s="26">
        <v>55322</v>
      </c>
      <c r="G10" s="26">
        <f t="shared" si="4"/>
        <v>104888</v>
      </c>
      <c r="H10" s="26">
        <v>69918</v>
      </c>
      <c r="I10" s="26">
        <v>66368</v>
      </c>
      <c r="J10" s="26">
        <f t="shared" si="5"/>
        <v>136286</v>
      </c>
      <c r="K10" s="26">
        <v>72778</v>
      </c>
      <c r="L10" s="26">
        <v>81719</v>
      </c>
      <c r="M10" s="26">
        <f t="shared" ref="M10:M15" si="8">SUM(K10:L10)</f>
        <v>154497</v>
      </c>
      <c r="N10" s="27">
        <v>83336</v>
      </c>
      <c r="O10" s="27">
        <v>76568</v>
      </c>
      <c r="P10" s="27">
        <f t="shared" si="6"/>
        <v>159904</v>
      </c>
      <c r="Q10" s="26">
        <v>103620</v>
      </c>
      <c r="R10" s="26">
        <v>90512</v>
      </c>
      <c r="S10" s="26">
        <f t="shared" ref="S10" si="9">SUM(Q10:R10)</f>
        <v>194132</v>
      </c>
      <c r="T10" s="26">
        <f>2114+116246</f>
        <v>118360</v>
      </c>
      <c r="U10" s="26">
        <f>1798+107391</f>
        <v>109189</v>
      </c>
      <c r="V10" s="26">
        <f t="shared" ref="V10:V15" si="10">SUM(T10:U10)</f>
        <v>227549</v>
      </c>
      <c r="W10" s="26">
        <v>97788</v>
      </c>
      <c r="X10" s="26">
        <v>117293</v>
      </c>
      <c r="Y10" s="26">
        <f t="shared" ref="Y10:Y15" si="11">SUM(W10:X10)</f>
        <v>215081</v>
      </c>
      <c r="Z10" s="26">
        <v>66736</v>
      </c>
      <c r="AA10" s="26">
        <v>96390</v>
      </c>
      <c r="AB10" s="26">
        <f t="shared" ref="AB10:AB15" si="12">SUM(Z10:AA10)</f>
        <v>163126</v>
      </c>
      <c r="AC10" s="26">
        <v>64753</v>
      </c>
      <c r="AD10" s="26">
        <v>70412</v>
      </c>
      <c r="AE10" s="26">
        <f t="shared" ref="AE10:AE15" si="13">SUM(AC10:AD10)</f>
        <v>135165</v>
      </c>
      <c r="AF10" s="26">
        <v>65747</v>
      </c>
      <c r="AG10" s="26">
        <v>65080</v>
      </c>
      <c r="AH10" s="26">
        <f t="shared" ref="AH10:AH15" si="14">SUM(AF10:AG10)</f>
        <v>130827</v>
      </c>
      <c r="AI10" s="1">
        <v>94799</v>
      </c>
      <c r="AJ10" s="1">
        <v>54874</v>
      </c>
      <c r="AK10" s="26">
        <f t="shared" ref="AK10:AK15" si="15">SUM(AI10:AJ10)</f>
        <v>149673</v>
      </c>
      <c r="AL10" s="9">
        <f t="shared" si="7"/>
        <v>1919254</v>
      </c>
    </row>
    <row r="11" spans="1:38" ht="18" customHeight="1">
      <c r="A11" s="21" t="s">
        <v>0</v>
      </c>
      <c r="B11" s="26">
        <v>9387</v>
      </c>
      <c r="C11" s="26">
        <v>16129</v>
      </c>
      <c r="D11" s="26">
        <f t="shared" si="3"/>
        <v>25516</v>
      </c>
      <c r="E11" s="26">
        <v>7421</v>
      </c>
      <c r="F11" s="26">
        <v>8029</v>
      </c>
      <c r="G11" s="26">
        <f t="shared" si="4"/>
        <v>15450</v>
      </c>
      <c r="H11" s="26">
        <f>9177+2417+63+28</f>
        <v>11685</v>
      </c>
      <c r="I11" s="26">
        <f>8378+2321+45+45</f>
        <v>10789</v>
      </c>
      <c r="J11" s="26">
        <f t="shared" si="5"/>
        <v>22474</v>
      </c>
      <c r="K11" s="26">
        <v>11533</v>
      </c>
      <c r="L11" s="26">
        <v>13054</v>
      </c>
      <c r="M11" s="26">
        <f t="shared" si="8"/>
        <v>24587</v>
      </c>
      <c r="N11" s="27">
        <v>13914</v>
      </c>
      <c r="O11" s="27">
        <v>14335</v>
      </c>
      <c r="P11" s="27">
        <f t="shared" si="6"/>
        <v>28249</v>
      </c>
      <c r="Q11" s="26">
        <f>13104+2074+48+40</f>
        <v>15266</v>
      </c>
      <c r="R11" s="26">
        <f>12571+2083+47+53</f>
        <v>14754</v>
      </c>
      <c r="S11" s="26">
        <f>SUM(Q11:R11)</f>
        <v>30020</v>
      </c>
      <c r="T11" s="26">
        <f>18590+2946+65+50</f>
        <v>21651</v>
      </c>
      <c r="U11" s="26">
        <f>16306+2445+61+46</f>
        <v>18858</v>
      </c>
      <c r="V11" s="26">
        <f t="shared" si="10"/>
        <v>40509</v>
      </c>
      <c r="W11" s="26">
        <v>15870</v>
      </c>
      <c r="X11" s="26">
        <v>19223</v>
      </c>
      <c r="Y11" s="26">
        <f t="shared" si="11"/>
        <v>35093</v>
      </c>
      <c r="Z11" s="26">
        <v>11533</v>
      </c>
      <c r="AA11" s="26">
        <v>14519</v>
      </c>
      <c r="AB11" s="26">
        <f t="shared" si="12"/>
        <v>26052</v>
      </c>
      <c r="AC11" s="26">
        <v>17334</v>
      </c>
      <c r="AD11" s="26">
        <v>15362</v>
      </c>
      <c r="AE11" s="26">
        <f t="shared" si="13"/>
        <v>32696</v>
      </c>
      <c r="AF11" s="26">
        <v>24348</v>
      </c>
      <c r="AG11" s="26">
        <v>21861</v>
      </c>
      <c r="AH11" s="26">
        <f t="shared" si="14"/>
        <v>46209</v>
      </c>
      <c r="AI11" s="1">
        <v>36404</v>
      </c>
      <c r="AJ11" s="1">
        <v>23518</v>
      </c>
      <c r="AK11" s="26">
        <f t="shared" si="15"/>
        <v>59922</v>
      </c>
      <c r="AL11" s="9">
        <f t="shared" si="7"/>
        <v>386777</v>
      </c>
    </row>
    <row r="12" spans="1:38" ht="18" customHeight="1">
      <c r="A12" s="21" t="s">
        <v>4</v>
      </c>
      <c r="B12" s="26">
        <v>6229</v>
      </c>
      <c r="C12" s="26">
        <v>6423</v>
      </c>
      <c r="D12" s="26">
        <f t="shared" si="3"/>
        <v>12652</v>
      </c>
      <c r="E12" s="26">
        <v>5470</v>
      </c>
      <c r="F12" s="26">
        <v>5378</v>
      </c>
      <c r="G12" s="26">
        <f t="shared" si="4"/>
        <v>10848</v>
      </c>
      <c r="H12" s="26">
        <v>7250</v>
      </c>
      <c r="I12" s="26">
        <v>6983</v>
      </c>
      <c r="J12" s="26">
        <f t="shared" si="5"/>
        <v>14233</v>
      </c>
      <c r="K12" s="26">
        <v>7945</v>
      </c>
      <c r="L12" s="26">
        <v>8377</v>
      </c>
      <c r="M12" s="26">
        <f t="shared" si="8"/>
        <v>16322</v>
      </c>
      <c r="N12" s="27">
        <v>4624</v>
      </c>
      <c r="O12" s="27">
        <v>6176</v>
      </c>
      <c r="P12" s="27">
        <f t="shared" si="6"/>
        <v>10800</v>
      </c>
      <c r="Q12" s="26">
        <v>4128</v>
      </c>
      <c r="R12" s="26">
        <v>4590</v>
      </c>
      <c r="S12" s="26">
        <f t="shared" ref="S12" si="16">SUM(Q12:R12)</f>
        <v>8718</v>
      </c>
      <c r="T12" s="26">
        <f>327+4789</f>
        <v>5116</v>
      </c>
      <c r="U12" s="26">
        <f>255+4758</f>
        <v>5013</v>
      </c>
      <c r="V12" s="26">
        <f t="shared" si="10"/>
        <v>10129</v>
      </c>
      <c r="W12" s="26">
        <v>9106</v>
      </c>
      <c r="X12" s="26">
        <v>7059</v>
      </c>
      <c r="Y12" s="26">
        <f t="shared" si="11"/>
        <v>16165</v>
      </c>
      <c r="Z12" s="26">
        <v>16714</v>
      </c>
      <c r="AA12" s="26">
        <v>14859</v>
      </c>
      <c r="AB12" s="26">
        <f t="shared" si="12"/>
        <v>31573</v>
      </c>
      <c r="AC12" s="26">
        <v>31740</v>
      </c>
      <c r="AD12" s="26">
        <v>26736</v>
      </c>
      <c r="AE12" s="26">
        <f t="shared" si="13"/>
        <v>58476</v>
      </c>
      <c r="AF12" s="26">
        <v>32430</v>
      </c>
      <c r="AG12" s="26">
        <v>31395</v>
      </c>
      <c r="AH12" s="26">
        <f t="shared" si="14"/>
        <v>63825</v>
      </c>
      <c r="AI12" s="1">
        <v>42130</v>
      </c>
      <c r="AJ12" s="1">
        <v>38934</v>
      </c>
      <c r="AK12" s="26">
        <f t="shared" si="15"/>
        <v>81064</v>
      </c>
      <c r="AL12" s="9">
        <f t="shared" si="7"/>
        <v>334805</v>
      </c>
    </row>
    <row r="13" spans="1:38" ht="18" customHeight="1">
      <c r="A13" s="21" t="s">
        <v>6</v>
      </c>
      <c r="B13" s="26">
        <v>101</v>
      </c>
      <c r="C13" s="26">
        <v>300</v>
      </c>
      <c r="D13" s="26">
        <f t="shared" si="3"/>
        <v>401</v>
      </c>
      <c r="E13" s="26">
        <v>47</v>
      </c>
      <c r="F13" s="26">
        <v>42</v>
      </c>
      <c r="G13" s="26">
        <f t="shared" si="4"/>
        <v>89</v>
      </c>
      <c r="H13" s="26">
        <f>29+56</f>
        <v>85</v>
      </c>
      <c r="I13" s="26">
        <f>27+47</f>
        <v>74</v>
      </c>
      <c r="J13" s="26">
        <f t="shared" si="5"/>
        <v>159</v>
      </c>
      <c r="K13" s="26">
        <v>64</v>
      </c>
      <c r="L13" s="26">
        <v>68</v>
      </c>
      <c r="M13" s="27">
        <f t="shared" si="8"/>
        <v>132</v>
      </c>
      <c r="N13" s="27">
        <v>70</v>
      </c>
      <c r="O13" s="27">
        <v>75</v>
      </c>
      <c r="P13" s="27">
        <f t="shared" si="6"/>
        <v>145</v>
      </c>
      <c r="Q13" s="26">
        <f>391+0+25+105</f>
        <v>521</v>
      </c>
      <c r="R13" s="26">
        <f>254+0+41+69</f>
        <v>364</v>
      </c>
      <c r="S13" s="26">
        <f>SUM(Q13:R13)</f>
        <v>885</v>
      </c>
      <c r="T13" s="26">
        <f>524+785+13+27</f>
        <v>1349</v>
      </c>
      <c r="U13" s="26">
        <f>534+541+16+59</f>
        <v>1150</v>
      </c>
      <c r="V13" s="26">
        <f t="shared" si="10"/>
        <v>2499</v>
      </c>
      <c r="W13" s="26">
        <v>1279</v>
      </c>
      <c r="X13" s="26">
        <v>1397</v>
      </c>
      <c r="Y13" s="26">
        <f t="shared" si="11"/>
        <v>2676</v>
      </c>
      <c r="Z13" s="26">
        <f>438+251+4+15</f>
        <v>708</v>
      </c>
      <c r="AA13" s="26">
        <f>106+513+6+21</f>
        <v>646</v>
      </c>
      <c r="AB13" s="26">
        <f t="shared" si="12"/>
        <v>1354</v>
      </c>
      <c r="AC13" s="26">
        <v>1782</v>
      </c>
      <c r="AD13" s="26">
        <v>1566</v>
      </c>
      <c r="AE13" s="26">
        <f t="shared" si="13"/>
        <v>3348</v>
      </c>
      <c r="AF13" s="26">
        <v>2591</v>
      </c>
      <c r="AG13" s="26">
        <v>2115</v>
      </c>
      <c r="AH13" s="26">
        <f t="shared" si="14"/>
        <v>4706</v>
      </c>
      <c r="AI13" s="1">
        <v>4194</v>
      </c>
      <c r="AJ13" s="1">
        <v>3481</v>
      </c>
      <c r="AK13" s="26">
        <f t="shared" si="15"/>
        <v>7675</v>
      </c>
      <c r="AL13" s="9">
        <f t="shared" si="7"/>
        <v>24069</v>
      </c>
    </row>
    <row r="14" spans="1:38" ht="18" customHeight="1">
      <c r="A14" s="21" t="s">
        <v>22</v>
      </c>
      <c r="B14" s="26">
        <v>2444</v>
      </c>
      <c r="C14" s="26">
        <v>2952</v>
      </c>
      <c r="D14" s="26">
        <f t="shared" si="3"/>
        <v>5396</v>
      </c>
      <c r="E14" s="26">
        <v>1943</v>
      </c>
      <c r="F14" s="26">
        <v>1933</v>
      </c>
      <c r="G14" s="26">
        <f t="shared" si="4"/>
        <v>3876</v>
      </c>
      <c r="H14" s="26">
        <f>1481+1126+175</f>
        <v>2782</v>
      </c>
      <c r="I14" s="26">
        <f>1345+950+157</f>
        <v>2452</v>
      </c>
      <c r="J14" s="26">
        <f t="shared" si="5"/>
        <v>5234</v>
      </c>
      <c r="K14" s="26">
        <v>2763</v>
      </c>
      <c r="L14" s="26">
        <v>2626</v>
      </c>
      <c r="M14" s="27">
        <f t="shared" si="8"/>
        <v>5389</v>
      </c>
      <c r="N14" s="27">
        <v>2864</v>
      </c>
      <c r="O14" s="27">
        <v>2851</v>
      </c>
      <c r="P14" s="27">
        <f t="shared" si="6"/>
        <v>5715</v>
      </c>
      <c r="Q14" s="26">
        <f>2375+514+141</f>
        <v>3030</v>
      </c>
      <c r="R14" s="26">
        <f>2096+519+143</f>
        <v>2758</v>
      </c>
      <c r="S14" s="26">
        <f>SUM(Q14:R14)</f>
        <v>5788</v>
      </c>
      <c r="T14" s="26">
        <f>2350+279+111</f>
        <v>2740</v>
      </c>
      <c r="U14" s="26">
        <f>1508+320+126</f>
        <v>1954</v>
      </c>
      <c r="V14" s="26">
        <f t="shared" si="10"/>
        <v>4694</v>
      </c>
      <c r="W14" s="26">
        <v>3539</v>
      </c>
      <c r="X14" s="26">
        <v>4167</v>
      </c>
      <c r="Y14" s="26">
        <f>SUM(W14:X14)</f>
        <v>7706</v>
      </c>
      <c r="Z14" s="26">
        <f>1642+1461+151</f>
        <v>3254</v>
      </c>
      <c r="AA14" s="26">
        <f>1684+1357+195</f>
        <v>3236</v>
      </c>
      <c r="AB14" s="26">
        <f>SUM(Z14:AA14)</f>
        <v>6490</v>
      </c>
      <c r="AC14" s="26">
        <v>3604</v>
      </c>
      <c r="AD14" s="26">
        <v>3019</v>
      </c>
      <c r="AE14" s="26">
        <f>SUM(AC14:AD14)</f>
        <v>6623</v>
      </c>
      <c r="AF14" s="26">
        <v>3227</v>
      </c>
      <c r="AG14" s="26">
        <v>3255</v>
      </c>
      <c r="AH14" s="26">
        <f>SUM(AF14:AG14)</f>
        <v>6482</v>
      </c>
      <c r="AI14" s="1">
        <v>4873</v>
      </c>
      <c r="AJ14" s="1">
        <v>3198</v>
      </c>
      <c r="AK14" s="26">
        <f>SUM(AI14:AJ14)</f>
        <v>8071</v>
      </c>
      <c r="AL14" s="9">
        <f t="shared" si="7"/>
        <v>71464</v>
      </c>
    </row>
    <row r="15" spans="1:38" ht="18" customHeight="1">
      <c r="A15" s="21" t="s">
        <v>23</v>
      </c>
      <c r="B15" s="26">
        <v>1</v>
      </c>
      <c r="C15" s="26">
        <v>0</v>
      </c>
      <c r="D15" s="26">
        <f t="shared" si="3"/>
        <v>1</v>
      </c>
      <c r="E15" s="26">
        <v>4</v>
      </c>
      <c r="F15" s="26">
        <v>5</v>
      </c>
      <c r="G15" s="26">
        <f t="shared" si="4"/>
        <v>9</v>
      </c>
      <c r="H15" s="26">
        <v>10</v>
      </c>
      <c r="I15" s="26">
        <v>7</v>
      </c>
      <c r="J15" s="26">
        <f t="shared" si="5"/>
        <v>17</v>
      </c>
      <c r="K15" s="26">
        <v>1</v>
      </c>
      <c r="L15" s="26">
        <v>2</v>
      </c>
      <c r="M15" s="27">
        <f t="shared" si="8"/>
        <v>3</v>
      </c>
      <c r="N15" s="27">
        <v>4</v>
      </c>
      <c r="O15" s="27">
        <v>5</v>
      </c>
      <c r="P15" s="27">
        <f t="shared" si="6"/>
        <v>9</v>
      </c>
      <c r="Q15" s="26">
        <v>3</v>
      </c>
      <c r="R15" s="26">
        <v>2</v>
      </c>
      <c r="S15" s="26">
        <f>SUM(Q15:R15)</f>
        <v>5</v>
      </c>
      <c r="T15" s="26">
        <v>4</v>
      </c>
      <c r="U15" s="26">
        <v>2</v>
      </c>
      <c r="V15" s="26">
        <f t="shared" si="10"/>
        <v>6</v>
      </c>
      <c r="W15" s="26">
        <v>0</v>
      </c>
      <c r="X15" s="26">
        <v>0</v>
      </c>
      <c r="Y15" s="26">
        <f t="shared" si="11"/>
        <v>0</v>
      </c>
      <c r="Z15" s="26">
        <v>0</v>
      </c>
      <c r="AA15" s="26">
        <v>0</v>
      </c>
      <c r="AB15" s="26">
        <f t="shared" si="12"/>
        <v>0</v>
      </c>
      <c r="AC15" s="26">
        <v>1</v>
      </c>
      <c r="AD15" s="26">
        <v>0</v>
      </c>
      <c r="AE15" s="26">
        <f t="shared" si="13"/>
        <v>1</v>
      </c>
      <c r="AF15" s="26">
        <v>1</v>
      </c>
      <c r="AG15" s="26">
        <v>0</v>
      </c>
      <c r="AH15" s="26">
        <f t="shared" si="14"/>
        <v>1</v>
      </c>
      <c r="AI15" s="26">
        <v>1</v>
      </c>
      <c r="AJ15" s="26">
        <v>3</v>
      </c>
      <c r="AK15" s="26">
        <f t="shared" si="15"/>
        <v>4</v>
      </c>
      <c r="AL15" s="9">
        <f t="shared" si="7"/>
        <v>56</v>
      </c>
    </row>
    <row r="16" spans="1:38" ht="18" customHeight="1" thickBot="1">
      <c r="A16" s="24" t="s">
        <v>7</v>
      </c>
      <c r="B16" s="29">
        <f t="shared" ref="B16:G16" si="17">SUM(B8:B15)</f>
        <v>254986</v>
      </c>
      <c r="C16" s="29">
        <f t="shared" si="17"/>
        <v>379519</v>
      </c>
      <c r="D16" s="29">
        <f t="shared" si="17"/>
        <v>634505</v>
      </c>
      <c r="E16" s="29">
        <f t="shared" si="17"/>
        <v>217899</v>
      </c>
      <c r="F16" s="31">
        <f t="shared" si="17"/>
        <v>236077</v>
      </c>
      <c r="G16" s="31">
        <f t="shared" si="17"/>
        <v>453976</v>
      </c>
      <c r="H16" s="31">
        <f>SUM(H8:H15)</f>
        <v>334469</v>
      </c>
      <c r="I16" s="31">
        <f>SUM(I8:I15)</f>
        <v>307366</v>
      </c>
      <c r="J16" s="32">
        <f>SUM(J8:J15)</f>
        <v>641835</v>
      </c>
      <c r="K16" s="33">
        <f t="shared" ref="K16:M16" si="18">SUM(K8:K15)</f>
        <v>359081</v>
      </c>
      <c r="L16" s="34">
        <f t="shared" si="18"/>
        <v>390829</v>
      </c>
      <c r="M16" s="34">
        <f t="shared" si="18"/>
        <v>749910</v>
      </c>
      <c r="N16" s="35">
        <f>SUM(N8:N15)</f>
        <v>425303</v>
      </c>
      <c r="O16" s="36">
        <f>SUM(O8:O15)</f>
        <v>403872</v>
      </c>
      <c r="P16" s="36">
        <f t="shared" ref="P16:Y16" si="19">SUM(P8:P15)</f>
        <v>829175</v>
      </c>
      <c r="Q16" s="37">
        <f t="shared" si="19"/>
        <v>500014</v>
      </c>
      <c r="R16" s="37">
        <f t="shared" si="19"/>
        <v>469836</v>
      </c>
      <c r="S16" s="38">
        <f t="shared" si="19"/>
        <v>969850</v>
      </c>
      <c r="T16" s="39">
        <f t="shared" si="19"/>
        <v>613855</v>
      </c>
      <c r="U16" s="29">
        <f t="shared" si="19"/>
        <v>567041</v>
      </c>
      <c r="V16" s="29">
        <f t="shared" si="19"/>
        <v>1180896</v>
      </c>
      <c r="W16" s="29">
        <f t="shared" si="19"/>
        <v>539923</v>
      </c>
      <c r="X16" s="29">
        <f t="shared" si="19"/>
        <v>609477</v>
      </c>
      <c r="Y16" s="29">
        <f t="shared" si="19"/>
        <v>1149400</v>
      </c>
      <c r="Z16" s="29">
        <f>SUM(Z8:Z15)</f>
        <v>427028</v>
      </c>
      <c r="AA16" s="29">
        <f>SUM(AA8:AA15)</f>
        <v>492522</v>
      </c>
      <c r="AB16" s="30">
        <f t="shared" ref="AB16" si="20">SUM(AB8:AB15)</f>
        <v>919550</v>
      </c>
      <c r="AC16" s="74">
        <f t="shared" ref="AC16:AI16" si="21">SUM(AC8:AC15)</f>
        <v>501125</v>
      </c>
      <c r="AD16" s="29">
        <f t="shared" si="21"/>
        <v>477040</v>
      </c>
      <c r="AE16" s="29">
        <f t="shared" si="21"/>
        <v>978165</v>
      </c>
      <c r="AF16" s="75">
        <f t="shared" si="21"/>
        <v>579158</v>
      </c>
      <c r="AG16" s="75">
        <f t="shared" si="21"/>
        <v>548230</v>
      </c>
      <c r="AH16" s="75">
        <f>SUM(AH8:AH15)</f>
        <v>1127388</v>
      </c>
      <c r="AI16" s="75">
        <f t="shared" si="21"/>
        <v>777283</v>
      </c>
      <c r="AJ16" s="75">
        <f>SUM(AJ8:AJ15)</f>
        <v>595127</v>
      </c>
      <c r="AK16" s="76">
        <f>SUM(AK8:AK15)</f>
        <v>1372410</v>
      </c>
    </row>
    <row r="17" spans="1:38" s="4" customFormat="1" ht="6.75" customHeight="1">
      <c r="A17" s="5"/>
      <c r="B17" s="2"/>
      <c r="C17" s="2"/>
      <c r="D17" s="3"/>
      <c r="E17" s="2"/>
      <c r="F17" s="2"/>
      <c r="G17" s="3"/>
      <c r="H17" s="2"/>
      <c r="I17" s="2"/>
      <c r="J17" s="3"/>
      <c r="K17" s="3"/>
      <c r="L17" s="3"/>
      <c r="M17" s="3"/>
      <c r="N17" s="3"/>
      <c r="O17" s="3"/>
      <c r="P17" s="3"/>
      <c r="Q17" s="3"/>
      <c r="R17" s="3"/>
      <c r="S17" s="3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8" ht="29.25" customHeight="1" thickBot="1">
      <c r="A18" s="90" t="s">
        <v>21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8">
      <c r="A19" s="83" t="s">
        <v>39</v>
      </c>
      <c r="B19" s="86" t="s">
        <v>24</v>
      </c>
      <c r="C19" s="87"/>
      <c r="D19" s="87"/>
      <c r="E19" s="87" t="s">
        <v>25</v>
      </c>
      <c r="F19" s="87"/>
      <c r="G19" s="87"/>
      <c r="H19" s="87" t="s">
        <v>26</v>
      </c>
      <c r="I19" s="87"/>
      <c r="J19" s="87"/>
      <c r="K19" s="86" t="s">
        <v>10</v>
      </c>
      <c r="L19" s="87"/>
      <c r="M19" s="87"/>
      <c r="N19" s="87" t="s">
        <v>11</v>
      </c>
      <c r="O19" s="87"/>
      <c r="P19" s="87"/>
      <c r="Q19" s="87" t="s">
        <v>12</v>
      </c>
      <c r="R19" s="87"/>
      <c r="S19" s="92"/>
      <c r="T19" s="87" t="s">
        <v>31</v>
      </c>
      <c r="U19" s="87"/>
      <c r="V19" s="87"/>
      <c r="W19" s="87" t="s">
        <v>30</v>
      </c>
      <c r="X19" s="87"/>
      <c r="Y19" s="87"/>
      <c r="Z19" s="87" t="s">
        <v>32</v>
      </c>
      <c r="AA19" s="87"/>
      <c r="AB19" s="87"/>
      <c r="AC19" s="87" t="s">
        <v>34</v>
      </c>
      <c r="AD19" s="87"/>
      <c r="AE19" s="87"/>
      <c r="AF19" s="87" t="s">
        <v>35</v>
      </c>
      <c r="AG19" s="87"/>
      <c r="AH19" s="87"/>
      <c r="AI19" s="100" t="s">
        <v>36</v>
      </c>
      <c r="AJ19" s="101"/>
      <c r="AK19" s="102"/>
    </row>
    <row r="20" spans="1:38">
      <c r="A20" s="84"/>
      <c r="B20" s="93" t="s">
        <v>8</v>
      </c>
      <c r="C20" s="94" t="s">
        <v>9</v>
      </c>
      <c r="D20" s="94" t="s">
        <v>5</v>
      </c>
      <c r="E20" s="94" t="s">
        <v>8</v>
      </c>
      <c r="F20" s="94" t="s">
        <v>9</v>
      </c>
      <c r="G20" s="94" t="s">
        <v>5</v>
      </c>
      <c r="H20" s="94" t="s">
        <v>8</v>
      </c>
      <c r="I20" s="94" t="s">
        <v>9</v>
      </c>
      <c r="J20" s="94" t="s">
        <v>5</v>
      </c>
      <c r="K20" s="93" t="s">
        <v>8</v>
      </c>
      <c r="L20" s="94" t="s">
        <v>9</v>
      </c>
      <c r="M20" s="94" t="s">
        <v>5</v>
      </c>
      <c r="N20" s="94" t="s">
        <v>8</v>
      </c>
      <c r="O20" s="94" t="s">
        <v>9</v>
      </c>
      <c r="P20" s="94" t="s">
        <v>5</v>
      </c>
      <c r="Q20" s="94" t="s">
        <v>8</v>
      </c>
      <c r="R20" s="94" t="s">
        <v>9</v>
      </c>
      <c r="S20" s="95" t="s">
        <v>5</v>
      </c>
      <c r="T20" s="94" t="s">
        <v>8</v>
      </c>
      <c r="U20" s="94" t="s">
        <v>9</v>
      </c>
      <c r="V20" s="94" t="s">
        <v>5</v>
      </c>
      <c r="W20" s="94" t="s">
        <v>8</v>
      </c>
      <c r="X20" s="94" t="s">
        <v>9</v>
      </c>
      <c r="Y20" s="94" t="s">
        <v>5</v>
      </c>
      <c r="Z20" s="94" t="s">
        <v>8</v>
      </c>
      <c r="AA20" s="94" t="s">
        <v>9</v>
      </c>
      <c r="AB20" s="94" t="s">
        <v>5</v>
      </c>
      <c r="AC20" s="94" t="s">
        <v>8</v>
      </c>
      <c r="AD20" s="94" t="s">
        <v>9</v>
      </c>
      <c r="AE20" s="94" t="s">
        <v>5</v>
      </c>
      <c r="AF20" s="94" t="s">
        <v>8</v>
      </c>
      <c r="AG20" s="94" t="s">
        <v>9</v>
      </c>
      <c r="AH20" s="94" t="s">
        <v>5</v>
      </c>
      <c r="AI20" s="94" t="s">
        <v>8</v>
      </c>
      <c r="AJ20" s="94" t="s">
        <v>9</v>
      </c>
      <c r="AK20" s="94" t="s">
        <v>5</v>
      </c>
    </row>
    <row r="21" spans="1:38">
      <c r="A21" s="85"/>
      <c r="B21" s="93"/>
      <c r="C21" s="94"/>
      <c r="D21" s="94"/>
      <c r="E21" s="94"/>
      <c r="F21" s="94"/>
      <c r="G21" s="94"/>
      <c r="H21" s="94"/>
      <c r="I21" s="94"/>
      <c r="J21" s="94"/>
      <c r="K21" s="93"/>
      <c r="L21" s="94"/>
      <c r="M21" s="94"/>
      <c r="N21" s="94"/>
      <c r="O21" s="94"/>
      <c r="P21" s="94"/>
      <c r="Q21" s="94"/>
      <c r="R21" s="94"/>
      <c r="S21" s="95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</row>
    <row r="22" spans="1:38" ht="24.75" customHeight="1">
      <c r="A22" s="22" t="s">
        <v>40</v>
      </c>
      <c r="B22" s="61">
        <v>37</v>
      </c>
      <c r="C22" s="62">
        <v>42</v>
      </c>
      <c r="D22" s="63">
        <f>SUM(B22:C22)</f>
        <v>79</v>
      </c>
      <c r="E22" s="61">
        <v>50</v>
      </c>
      <c r="F22" s="62">
        <v>56</v>
      </c>
      <c r="G22" s="63">
        <f>SUM(E22:F22)</f>
        <v>106</v>
      </c>
      <c r="H22" s="62">
        <f>31+1</f>
        <v>32</v>
      </c>
      <c r="I22" s="62">
        <f>31+2</f>
        <v>33</v>
      </c>
      <c r="J22" s="63">
        <f>SUM(H22:I22)</f>
        <v>65</v>
      </c>
      <c r="K22" s="64">
        <v>41</v>
      </c>
      <c r="L22" s="64">
        <v>39</v>
      </c>
      <c r="M22" s="40">
        <f>SUM(K22:L22)</f>
        <v>80</v>
      </c>
      <c r="N22" s="64">
        <v>35</v>
      </c>
      <c r="O22" s="64">
        <v>31</v>
      </c>
      <c r="P22" s="40">
        <f>SUM(N22:O22)</f>
        <v>66</v>
      </c>
      <c r="Q22" s="64">
        <f>13+12</f>
        <v>25</v>
      </c>
      <c r="R22" s="64">
        <f>13+13</f>
        <v>26</v>
      </c>
      <c r="S22" s="40">
        <f>SUM(Q22:R22)</f>
        <v>51</v>
      </c>
      <c r="T22" s="64">
        <f>39+9</f>
        <v>48</v>
      </c>
      <c r="U22" s="64">
        <f>39+5</f>
        <v>44</v>
      </c>
      <c r="V22" s="40">
        <f>SUM(T22:U22)</f>
        <v>92</v>
      </c>
      <c r="W22" s="64">
        <f>58+2</f>
        <v>60</v>
      </c>
      <c r="X22" s="64">
        <f>57+4</f>
        <v>61</v>
      </c>
      <c r="Y22" s="40">
        <f>SUM(W22:X22)</f>
        <v>121</v>
      </c>
      <c r="Z22" s="40">
        <v>5</v>
      </c>
      <c r="AA22" s="40">
        <v>5</v>
      </c>
      <c r="AB22" s="40">
        <f>SUM(Z22:AA22)</f>
        <v>10</v>
      </c>
      <c r="AC22" s="26">
        <v>4</v>
      </c>
      <c r="AD22" s="26">
        <v>6</v>
      </c>
      <c r="AE22" s="72">
        <f>SUM(AC22:AD22)</f>
        <v>10</v>
      </c>
      <c r="AF22" s="26">
        <v>1</v>
      </c>
      <c r="AG22" s="26">
        <v>1</v>
      </c>
      <c r="AH22" s="72">
        <f>SUM(AF22:AG22)</f>
        <v>2</v>
      </c>
      <c r="AI22" s="72">
        <v>8</v>
      </c>
      <c r="AJ22" s="72">
        <v>9</v>
      </c>
      <c r="AK22" s="72">
        <f>SUM(AI22:AJ22)</f>
        <v>17</v>
      </c>
      <c r="AL22" s="9">
        <f t="shared" ref="AL22:AL24" si="22">+AK22+AH22+AE22+AB22+Y22+V22+S22+P22+M22+J22+G22+D22</f>
        <v>699</v>
      </c>
    </row>
    <row r="23" spans="1:38" ht="22.5" customHeight="1">
      <c r="A23" s="21" t="s">
        <v>1</v>
      </c>
      <c r="B23" s="65">
        <v>127</v>
      </c>
      <c r="C23" s="63">
        <v>148</v>
      </c>
      <c r="D23" s="63">
        <f>SUM(B23:C23)</f>
        <v>275</v>
      </c>
      <c r="E23" s="61">
        <v>209</v>
      </c>
      <c r="F23" s="62">
        <v>249</v>
      </c>
      <c r="G23" s="63">
        <f>SUM(E23:F23)</f>
        <v>458</v>
      </c>
      <c r="H23" s="66">
        <f>219+28</f>
        <v>247</v>
      </c>
      <c r="I23" s="66">
        <f>279+40</f>
        <v>319</v>
      </c>
      <c r="J23" s="63">
        <f>SUM(H23:I23)</f>
        <v>566</v>
      </c>
      <c r="K23" s="67">
        <v>215</v>
      </c>
      <c r="L23" s="67">
        <v>282</v>
      </c>
      <c r="M23" s="68">
        <f>SUM(K23:L23)</f>
        <v>497</v>
      </c>
      <c r="N23" s="67">
        <v>192</v>
      </c>
      <c r="O23" s="67">
        <v>244</v>
      </c>
      <c r="P23" s="68">
        <f>SUM(N23:O23)</f>
        <v>436</v>
      </c>
      <c r="Q23" s="64">
        <v>102</v>
      </c>
      <c r="R23" s="64">
        <v>127</v>
      </c>
      <c r="S23" s="40">
        <f>SUM(Q23:R23)</f>
        <v>229</v>
      </c>
      <c r="T23" s="64">
        <f>180+38</f>
        <v>218</v>
      </c>
      <c r="U23" s="64">
        <f>222+38</f>
        <v>260</v>
      </c>
      <c r="V23" s="40">
        <f t="shared" ref="V23" si="23">SUM(T23:U23)</f>
        <v>478</v>
      </c>
      <c r="W23" s="64">
        <v>214</v>
      </c>
      <c r="X23" s="64">
        <v>184</v>
      </c>
      <c r="Y23" s="40">
        <f>SUM(W23:X23)</f>
        <v>398</v>
      </c>
      <c r="Z23" s="40">
        <f>137+11</f>
        <v>148</v>
      </c>
      <c r="AA23" s="40">
        <f>160+16</f>
        <v>176</v>
      </c>
      <c r="AB23" s="40">
        <f>SUM(Z23:AA23)</f>
        <v>324</v>
      </c>
      <c r="AC23" s="26">
        <v>182</v>
      </c>
      <c r="AD23" s="26">
        <v>214</v>
      </c>
      <c r="AE23" s="72">
        <f>SUM(AC23:AD23)</f>
        <v>396</v>
      </c>
      <c r="AF23" s="26">
        <v>253</v>
      </c>
      <c r="AG23" s="26">
        <v>300</v>
      </c>
      <c r="AH23" s="72">
        <f>SUM(AF23:AG23)</f>
        <v>553</v>
      </c>
      <c r="AI23" s="72">
        <v>210</v>
      </c>
      <c r="AJ23" s="72">
        <v>246</v>
      </c>
      <c r="AK23" s="72">
        <f>SUM(AI23:AJ23)</f>
        <v>456</v>
      </c>
      <c r="AL23" s="9">
        <f t="shared" si="22"/>
        <v>5066</v>
      </c>
    </row>
    <row r="24" spans="1:38" ht="18" customHeight="1" thickBot="1">
      <c r="A24" s="25" t="s">
        <v>5</v>
      </c>
      <c r="B24" s="69">
        <f t="shared" ref="B24:G24" si="24">SUM(B22:B23)</f>
        <v>164</v>
      </c>
      <c r="C24" s="70">
        <f t="shared" si="24"/>
        <v>190</v>
      </c>
      <c r="D24" s="70">
        <f t="shared" si="24"/>
        <v>354</v>
      </c>
      <c r="E24" s="70">
        <f t="shared" si="24"/>
        <v>259</v>
      </c>
      <c r="F24" s="70">
        <f t="shared" si="24"/>
        <v>305</v>
      </c>
      <c r="G24" s="70">
        <f t="shared" si="24"/>
        <v>564</v>
      </c>
      <c r="H24" s="70">
        <f>SUM(H22:H23)</f>
        <v>279</v>
      </c>
      <c r="I24" s="70">
        <f>SUM(I22:I23)</f>
        <v>352</v>
      </c>
      <c r="J24" s="70">
        <f>SUM(J22:J23)</f>
        <v>631</v>
      </c>
      <c r="K24" s="71">
        <f t="shared" ref="K24:AF24" si="25">SUM(K22:K23)</f>
        <v>256</v>
      </c>
      <c r="L24" s="71">
        <f t="shared" si="25"/>
        <v>321</v>
      </c>
      <c r="M24" s="71">
        <f t="shared" si="25"/>
        <v>577</v>
      </c>
      <c r="N24" s="71">
        <f t="shared" si="25"/>
        <v>227</v>
      </c>
      <c r="O24" s="71">
        <f t="shared" si="25"/>
        <v>275</v>
      </c>
      <c r="P24" s="71">
        <f t="shared" si="25"/>
        <v>502</v>
      </c>
      <c r="Q24" s="71">
        <f t="shared" si="25"/>
        <v>127</v>
      </c>
      <c r="R24" s="71">
        <f t="shared" si="25"/>
        <v>153</v>
      </c>
      <c r="S24" s="71">
        <f t="shared" si="25"/>
        <v>280</v>
      </c>
      <c r="T24" s="71">
        <f t="shared" si="25"/>
        <v>266</v>
      </c>
      <c r="U24" s="71">
        <f t="shared" si="25"/>
        <v>304</v>
      </c>
      <c r="V24" s="71">
        <f t="shared" si="25"/>
        <v>570</v>
      </c>
      <c r="W24" s="71">
        <f t="shared" si="25"/>
        <v>274</v>
      </c>
      <c r="X24" s="71">
        <f t="shared" si="25"/>
        <v>245</v>
      </c>
      <c r="Y24" s="71">
        <f t="shared" si="25"/>
        <v>519</v>
      </c>
      <c r="Z24" s="71">
        <f t="shared" si="25"/>
        <v>153</v>
      </c>
      <c r="AA24" s="71">
        <f>SUM(AA22:AA23)</f>
        <v>181</v>
      </c>
      <c r="AB24" s="41">
        <f t="shared" si="25"/>
        <v>334</v>
      </c>
      <c r="AC24" s="73">
        <f t="shared" si="25"/>
        <v>186</v>
      </c>
      <c r="AD24" s="73">
        <f t="shared" si="25"/>
        <v>220</v>
      </c>
      <c r="AE24" s="73">
        <f t="shared" ref="AE24:AG24" si="26">SUM(AE22:AE23)</f>
        <v>406</v>
      </c>
      <c r="AF24" s="73">
        <f t="shared" si="25"/>
        <v>254</v>
      </c>
      <c r="AG24" s="73">
        <f t="shared" si="26"/>
        <v>301</v>
      </c>
      <c r="AH24" s="73">
        <f>SUM(AH22:AH23)</f>
        <v>555</v>
      </c>
      <c r="AI24" s="73">
        <f t="shared" ref="AI24:AK24" si="27">SUM(AI22:AI23)</f>
        <v>218</v>
      </c>
      <c r="AJ24" s="73">
        <f t="shared" si="27"/>
        <v>255</v>
      </c>
      <c r="AK24" s="73">
        <f t="shared" si="27"/>
        <v>473</v>
      </c>
      <c r="AL24" s="9">
        <f t="shared" si="22"/>
        <v>5765</v>
      </c>
    </row>
    <row r="25" spans="1:38" ht="18" customHeight="1" thickBo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38" s="80" customFormat="1" ht="18" customHeight="1" thickBot="1">
      <c r="A26" s="77" t="s">
        <v>17</v>
      </c>
      <c r="B26" s="78">
        <f>B16+B24</f>
        <v>255150</v>
      </c>
      <c r="C26" s="78">
        <f t="shared" ref="C26" si="28">C16+C24</f>
        <v>379709</v>
      </c>
      <c r="D26" s="78">
        <f>D16+D24</f>
        <v>634859</v>
      </c>
      <c r="E26" s="78">
        <f t="shared" ref="E26:I26" si="29">E16+E24</f>
        <v>218158</v>
      </c>
      <c r="F26" s="78">
        <f t="shared" si="29"/>
        <v>236382</v>
      </c>
      <c r="G26" s="78">
        <f>G16+G24</f>
        <v>454540</v>
      </c>
      <c r="H26" s="78">
        <f t="shared" si="29"/>
        <v>334748</v>
      </c>
      <c r="I26" s="78">
        <f t="shared" si="29"/>
        <v>307718</v>
      </c>
      <c r="J26" s="78">
        <f>J16+J24</f>
        <v>642466</v>
      </c>
      <c r="K26" s="78">
        <f t="shared" ref="K26:AB26" si="30">K16+K24</f>
        <v>359337</v>
      </c>
      <c r="L26" s="78">
        <f t="shared" si="30"/>
        <v>391150</v>
      </c>
      <c r="M26" s="78">
        <f t="shared" si="30"/>
        <v>750487</v>
      </c>
      <c r="N26" s="78">
        <f t="shared" si="30"/>
        <v>425530</v>
      </c>
      <c r="O26" s="78">
        <f t="shared" si="30"/>
        <v>404147</v>
      </c>
      <c r="P26" s="78">
        <f t="shared" si="30"/>
        <v>829677</v>
      </c>
      <c r="Q26" s="78">
        <f t="shared" si="30"/>
        <v>500141</v>
      </c>
      <c r="R26" s="78">
        <f t="shared" si="30"/>
        <v>469989</v>
      </c>
      <c r="S26" s="78">
        <f t="shared" si="30"/>
        <v>970130</v>
      </c>
      <c r="T26" s="78">
        <f t="shared" si="30"/>
        <v>614121</v>
      </c>
      <c r="U26" s="78">
        <f t="shared" si="30"/>
        <v>567345</v>
      </c>
      <c r="V26" s="78">
        <f t="shared" si="30"/>
        <v>1181466</v>
      </c>
      <c r="W26" s="78">
        <f t="shared" si="30"/>
        <v>540197</v>
      </c>
      <c r="X26" s="78">
        <f t="shared" si="30"/>
        <v>609722</v>
      </c>
      <c r="Y26" s="78">
        <f t="shared" si="30"/>
        <v>1149919</v>
      </c>
      <c r="Z26" s="78">
        <f t="shared" si="30"/>
        <v>427181</v>
      </c>
      <c r="AA26" s="78">
        <f t="shared" si="30"/>
        <v>492703</v>
      </c>
      <c r="AB26" s="78">
        <f t="shared" si="30"/>
        <v>919884</v>
      </c>
      <c r="AC26" s="79">
        <f>AC16+AC24</f>
        <v>501311</v>
      </c>
      <c r="AD26" s="79">
        <f>AD16+AD24</f>
        <v>477260</v>
      </c>
      <c r="AE26" s="79">
        <f>AE16+AE24</f>
        <v>978571</v>
      </c>
      <c r="AF26" s="79">
        <f t="shared" ref="AF26:AJ26" si="31">AF16+AF24</f>
        <v>579412</v>
      </c>
      <c r="AG26" s="79">
        <f t="shared" si="31"/>
        <v>548531</v>
      </c>
      <c r="AH26" s="79">
        <f t="shared" si="31"/>
        <v>1127943</v>
      </c>
      <c r="AI26" s="79">
        <f t="shared" si="31"/>
        <v>777501</v>
      </c>
      <c r="AJ26" s="79">
        <f>AJ16+AJ24</f>
        <v>595382</v>
      </c>
      <c r="AK26" s="79">
        <f>AK16+AK24</f>
        <v>1372883</v>
      </c>
    </row>
    <row r="27" spans="1:38">
      <c r="A27" s="5"/>
      <c r="B27" s="6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38">
      <c r="A28" s="5"/>
      <c r="B28" s="6"/>
      <c r="C28" s="6"/>
      <c r="D28" s="6"/>
      <c r="E28" s="7"/>
      <c r="F28" s="6"/>
      <c r="G28" s="6"/>
      <c r="H28" s="6"/>
      <c r="I28" s="6"/>
      <c r="J28" s="6"/>
      <c r="K28" s="6"/>
      <c r="L28" s="6"/>
      <c r="M28" s="6"/>
      <c r="N28" s="6"/>
      <c r="T28" s="9"/>
      <c r="U28" s="4"/>
      <c r="V28" s="4"/>
      <c r="X28" s="96" t="s">
        <v>15</v>
      </c>
      <c r="Y28" s="97"/>
      <c r="Z28" s="97"/>
      <c r="AA28" s="97"/>
      <c r="AB28" s="98"/>
    </row>
    <row r="29" spans="1:38" ht="19.5" customHeight="1">
      <c r="A29" s="5"/>
      <c r="B29" s="6"/>
      <c r="C29" s="6"/>
      <c r="D29" s="6"/>
      <c r="E29" s="7"/>
      <c r="F29" s="6"/>
      <c r="G29" s="6"/>
      <c r="H29" s="6"/>
      <c r="I29" s="6"/>
      <c r="J29" s="6"/>
      <c r="K29" s="6"/>
      <c r="L29" s="6"/>
      <c r="M29" s="6"/>
      <c r="N29" s="6"/>
      <c r="U29" s="15"/>
      <c r="V29" s="15"/>
      <c r="X29" s="43"/>
      <c r="Y29" s="44"/>
      <c r="Z29" s="44"/>
      <c r="AA29" s="44"/>
      <c r="AB29" s="45"/>
    </row>
    <row r="30" spans="1:38">
      <c r="A30" s="5"/>
      <c r="B30" s="6"/>
      <c r="C30" s="6"/>
      <c r="D30" s="6"/>
      <c r="E30" s="7"/>
      <c r="F30" s="6"/>
      <c r="G30" s="6"/>
      <c r="H30" s="6"/>
      <c r="I30" s="6"/>
      <c r="J30" s="6"/>
      <c r="K30" s="6"/>
      <c r="L30" s="6"/>
      <c r="M30" s="6"/>
      <c r="N30" s="6"/>
      <c r="U30" s="15"/>
      <c r="V30" s="15"/>
      <c r="X30" s="46"/>
      <c r="Y30" s="47"/>
      <c r="Z30" s="47"/>
      <c r="AA30" s="47"/>
      <c r="AB30" s="48"/>
    </row>
    <row r="31" spans="1:38" ht="15.75" customHeight="1">
      <c r="A31" s="5"/>
      <c r="B31" s="6"/>
      <c r="C31" s="6"/>
      <c r="D31" s="6"/>
      <c r="E31" s="7"/>
      <c r="F31" s="6"/>
      <c r="G31" s="6"/>
      <c r="H31" s="6"/>
      <c r="I31" s="6"/>
      <c r="J31" s="6"/>
      <c r="K31" s="6"/>
      <c r="L31" s="6"/>
      <c r="M31" s="6"/>
      <c r="N31" s="6"/>
      <c r="U31" s="15"/>
      <c r="V31" s="15"/>
      <c r="X31" s="49"/>
      <c r="Y31" s="50"/>
      <c r="Z31" s="50"/>
      <c r="AA31" s="50"/>
      <c r="AB31" s="51"/>
    </row>
    <row r="32" spans="1:38">
      <c r="A32" s="5"/>
      <c r="B32" s="6"/>
      <c r="C32" s="6"/>
      <c r="D32" s="6"/>
      <c r="E32" s="7"/>
      <c r="F32" s="6"/>
      <c r="G32" s="6"/>
      <c r="H32" s="6"/>
      <c r="I32" s="6"/>
      <c r="J32" s="6"/>
      <c r="K32" s="6"/>
      <c r="L32" s="6"/>
      <c r="M32" s="6"/>
      <c r="N32" s="6"/>
      <c r="U32" s="13"/>
      <c r="V32" s="14"/>
      <c r="X32" s="96" t="s">
        <v>38</v>
      </c>
      <c r="Y32" s="97"/>
      <c r="Z32" s="97"/>
      <c r="AA32" s="97"/>
      <c r="AB32" s="98"/>
    </row>
    <row r="33" spans="1:28">
      <c r="A33" s="5"/>
      <c r="B33" s="6"/>
      <c r="C33" s="6"/>
      <c r="D33" s="6"/>
      <c r="E33" s="7"/>
      <c r="F33" s="6"/>
      <c r="G33" s="6"/>
      <c r="H33" s="6"/>
      <c r="I33" s="6"/>
      <c r="J33" s="6"/>
      <c r="K33" s="6"/>
      <c r="L33" s="6"/>
      <c r="M33" s="6"/>
      <c r="N33" s="6"/>
      <c r="U33" s="13"/>
      <c r="V33" s="13"/>
      <c r="X33" s="96" t="s">
        <v>33</v>
      </c>
      <c r="Y33" s="97"/>
      <c r="Z33" s="97"/>
      <c r="AA33" s="97"/>
      <c r="AB33" s="98"/>
    </row>
    <row r="34" spans="1:28">
      <c r="A34" s="5"/>
      <c r="B34" s="6"/>
      <c r="C34" s="6"/>
      <c r="D34" s="6"/>
      <c r="E34" s="7"/>
      <c r="F34" s="6"/>
      <c r="G34" s="6"/>
      <c r="H34" s="6"/>
      <c r="I34" s="6"/>
      <c r="J34" s="6"/>
      <c r="K34" s="6"/>
      <c r="L34" s="6"/>
      <c r="M34" s="6"/>
      <c r="N34" s="6"/>
      <c r="X34" s="42"/>
      <c r="Y34" s="42"/>
      <c r="Z34" s="42"/>
      <c r="AA34" s="42"/>
      <c r="AB34" s="42"/>
    </row>
    <row r="35" spans="1:28">
      <c r="A35" s="5"/>
      <c r="B35" s="6"/>
      <c r="C35" s="6"/>
      <c r="D35" s="6"/>
      <c r="E35" s="7"/>
      <c r="F35" s="6"/>
      <c r="G35" s="6"/>
      <c r="H35" s="6"/>
      <c r="I35" s="6"/>
      <c r="J35" s="6"/>
      <c r="K35" s="6"/>
      <c r="L35" s="6"/>
      <c r="M35" s="6"/>
      <c r="N35" s="6"/>
      <c r="X35" s="42"/>
      <c r="Y35" s="42"/>
      <c r="Z35" s="42"/>
      <c r="AA35" s="42"/>
      <c r="AB35" s="42"/>
    </row>
    <row r="36" spans="1:28">
      <c r="A36" s="5"/>
      <c r="B36" s="6"/>
      <c r="C36" s="6"/>
      <c r="D36" s="6"/>
      <c r="E36" s="7"/>
      <c r="F36" s="6"/>
      <c r="G36" s="6"/>
      <c r="H36" s="6"/>
      <c r="I36" s="6"/>
      <c r="J36" s="6"/>
      <c r="K36" s="6"/>
      <c r="L36" s="6"/>
      <c r="M36" s="6"/>
      <c r="N36" s="6"/>
      <c r="X36" s="96" t="s">
        <v>27</v>
      </c>
      <c r="Y36" s="97"/>
      <c r="Z36" s="97"/>
      <c r="AA36" s="97"/>
      <c r="AB36" s="98"/>
    </row>
    <row r="37" spans="1:28" ht="24.75" customHeight="1">
      <c r="A37" s="5"/>
      <c r="B37" s="6"/>
      <c r="C37" s="6"/>
      <c r="D37" s="6"/>
      <c r="E37" s="7"/>
      <c r="F37" s="6"/>
      <c r="G37" s="6"/>
      <c r="H37" s="6"/>
      <c r="I37" s="6"/>
      <c r="J37" s="6"/>
      <c r="K37" s="6"/>
      <c r="L37" s="6"/>
      <c r="M37" s="6"/>
      <c r="N37" s="6"/>
      <c r="X37" s="52"/>
      <c r="Y37" s="53"/>
      <c r="Z37" s="53"/>
      <c r="AA37" s="53"/>
      <c r="AB37" s="54"/>
    </row>
    <row r="38" spans="1:28">
      <c r="E38" s="8"/>
      <c r="X38" s="55"/>
      <c r="Y38" s="56"/>
      <c r="Z38" s="56"/>
      <c r="AA38" s="56"/>
      <c r="AB38" s="57"/>
    </row>
    <row r="39" spans="1:28" ht="15" customHeight="1">
      <c r="B39" s="10"/>
      <c r="C39" s="10"/>
      <c r="X39" s="58"/>
      <c r="Y39" s="59"/>
      <c r="Z39" s="59"/>
      <c r="AA39" s="59"/>
      <c r="AB39" s="60"/>
    </row>
    <row r="40" spans="1:28">
      <c r="A40" s="10"/>
      <c r="B40" s="10"/>
      <c r="C40" s="10"/>
      <c r="X40" s="96" t="s">
        <v>37</v>
      </c>
      <c r="Y40" s="97"/>
      <c r="Z40" s="97"/>
      <c r="AA40" s="97"/>
      <c r="AB40" s="98"/>
    </row>
    <row r="41" spans="1:28">
      <c r="A41" s="10"/>
      <c r="B41" s="10"/>
      <c r="C41" s="10"/>
      <c r="X41" s="96" t="s">
        <v>41</v>
      </c>
      <c r="Y41" s="97"/>
      <c r="Z41" s="97"/>
      <c r="AA41" s="97"/>
      <c r="AB41" s="98"/>
    </row>
    <row r="45" spans="1:28">
      <c r="A45" t="s">
        <v>28</v>
      </c>
    </row>
    <row r="46" spans="1:28" ht="30.75" customHeight="1"/>
    <row r="53" spans="21:21">
      <c r="U53">
        <v>217</v>
      </c>
    </row>
  </sheetData>
  <sheetProtection selectLockedCells="1" selectUnlockedCells="1"/>
  <mergeCells count="111">
    <mergeCell ref="Z1:AB1"/>
    <mergeCell ref="Z2:AB2"/>
    <mergeCell ref="B1:Y1"/>
    <mergeCell ref="B2:Y2"/>
    <mergeCell ref="X28:AB28"/>
    <mergeCell ref="A5:A7"/>
    <mergeCell ref="AG6:AG7"/>
    <mergeCell ref="T5:V5"/>
    <mergeCell ref="W5:Y5"/>
    <mergeCell ref="Z5:AB5"/>
    <mergeCell ref="Y6:Y7"/>
    <mergeCell ref="Z6:Z7"/>
    <mergeCell ref="G6:G7"/>
    <mergeCell ref="B5:D5"/>
    <mergeCell ref="E5:G5"/>
    <mergeCell ref="H5:J5"/>
    <mergeCell ref="I6:I7"/>
    <mergeCell ref="J6:J7"/>
    <mergeCell ref="T6:T7"/>
    <mergeCell ref="B6:B7"/>
    <mergeCell ref="C6:C7"/>
    <mergeCell ref="D6:D7"/>
    <mergeCell ref="E6:E7"/>
    <mergeCell ref="F6:F7"/>
    <mergeCell ref="H6:H7"/>
    <mergeCell ref="AI6:AI7"/>
    <mergeCell ref="AJ6:AJ7"/>
    <mergeCell ref="AK6:AK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AH6:AH7"/>
    <mergeCell ref="D20:D21"/>
    <mergeCell ref="E20:E21"/>
    <mergeCell ref="F20:F21"/>
    <mergeCell ref="V20:V21"/>
    <mergeCell ref="W20:W21"/>
    <mergeCell ref="G20:G21"/>
    <mergeCell ref="H20:H21"/>
    <mergeCell ref="I20:I21"/>
    <mergeCell ref="J20:J21"/>
    <mergeCell ref="T20:T21"/>
    <mergeCell ref="U20:U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19:V19"/>
    <mergeCell ref="W19:Y19"/>
    <mergeCell ref="Z19:AB19"/>
    <mergeCell ref="AK20:AK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X20:X21"/>
    <mergeCell ref="Y20:Y21"/>
    <mergeCell ref="X32:AB32"/>
    <mergeCell ref="X33:AB33"/>
    <mergeCell ref="X36:AB36"/>
    <mergeCell ref="X40:AB40"/>
    <mergeCell ref="X41:AB41"/>
    <mergeCell ref="AC5:AE5"/>
    <mergeCell ref="AF5:AH5"/>
    <mergeCell ref="AI5:AK5"/>
    <mergeCell ref="AC19:AE19"/>
    <mergeCell ref="AF19:AH19"/>
    <mergeCell ref="AI19:AK19"/>
    <mergeCell ref="AJ20:AJ21"/>
    <mergeCell ref="Z20:Z21"/>
    <mergeCell ref="A1:A2"/>
    <mergeCell ref="A19:A21"/>
    <mergeCell ref="B19:D19"/>
    <mergeCell ref="A4:S4"/>
    <mergeCell ref="A18:S18"/>
    <mergeCell ref="N5:P5"/>
    <mergeCell ref="Q5:S5"/>
    <mergeCell ref="K19:M19"/>
    <mergeCell ref="N19:P19"/>
    <mergeCell ref="Q19:S19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K5:M5"/>
    <mergeCell ref="E19:G19"/>
    <mergeCell ref="H19:J19"/>
    <mergeCell ref="B20:B21"/>
    <mergeCell ref="C20:C21"/>
  </mergeCells>
  <printOptions horizontalCentered="1" verticalCentered="1"/>
  <pageMargins left="0.25" right="0.25" top="0.75" bottom="0.75" header="0.3" footer="0.3"/>
  <pageSetup paperSize="5" scale="35" fitToHeight="0" orientation="landscape" r:id="rId1"/>
  <headerFooter>
    <oddFooter>&amp;L&amp;7Diciembre 2018&amp;C&amp;7DOCUMENTO CONTROLADO
SGC-DA&amp;R&amp;7Página &amp;P de &amp;N</oddFooter>
  </headerFooter>
  <rowBreaks count="1" manualBreakCount="1">
    <brk id="46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1er. Trimestre </vt:lpstr>
      <vt:lpstr>'1er. Trimestre 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 JSeijas</dc:creator>
  <cp:lastModifiedBy>Recepcion</cp:lastModifiedBy>
  <cp:lastPrinted>2021-10-05T15:29:02Z</cp:lastPrinted>
  <dcterms:created xsi:type="dcterms:W3CDTF">2015-05-19T13:53:25Z</dcterms:created>
  <dcterms:modified xsi:type="dcterms:W3CDTF">2022-01-06T19:04:40Z</dcterms:modified>
</cp:coreProperties>
</file>